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Dati biblioteche per area" sheetId="1" r:id="rId1"/>
    <sheet name="Decalogo sugli spazi" sheetId="2" r:id="rId2"/>
    <sheet name="estrazioni" sheetId="3" r:id="rId3"/>
  </sheets>
  <definedNames>
    <definedName name="_xlnm.Print_Area" localSheetId="0">'Dati biblioteche per area'!$A:$IV</definedName>
    <definedName name="_xlnm.Print_Area" localSheetId="2">'estrazioni'!$B$3:$Q$26</definedName>
  </definedNames>
  <calcPr fullCalcOnLoad="1"/>
</workbook>
</file>

<file path=xl/comments1.xml><?xml version="1.0" encoding="utf-8"?>
<comments xmlns="http://schemas.openxmlformats.org/spreadsheetml/2006/main">
  <authors>
    <author>Laura Bertazzoni</author>
    <author>Sere</author>
    <author>Michele Santoro</author>
    <author/>
    <author>foschia</author>
    <author>Dip. di Matematica</author>
    <author>francesca.tancini</author>
  </authors>
  <commentList>
    <comment ref="BR2" authorId="0">
      <text>
        <r>
          <rPr>
            <b/>
            <sz val="8"/>
            <rFont val="Tahoma"/>
            <family val="2"/>
          </rPr>
          <t>Laura Bertazzoni:</t>
        </r>
        <r>
          <rPr>
            <sz val="8"/>
            <rFont val="Tahoma"/>
            <family val="2"/>
          </rPr>
          <t xml:space="preserve">
dati ricavati dal bilancio (ARAG). Saranno inseriti appena approvato il consuntivo 2009</t>
        </r>
      </text>
    </comment>
    <comment ref="AP3" authorId="0">
      <text>
        <r>
          <rPr>
            <b/>
            <sz val="8"/>
            <rFont val="Tahoma"/>
            <family val="2"/>
          </rPr>
          <t>Inseriti Laura Bertazzoni:</t>
        </r>
        <r>
          <rPr>
            <sz val="8"/>
            <rFont val="Tahoma"/>
            <family val="2"/>
          </rPr>
          <t xml:space="preserve">
</t>
        </r>
      </text>
    </comment>
    <comment ref="AQ3" authorId="0">
      <text>
        <r>
          <rPr>
            <b/>
            <sz val="8"/>
            <rFont val="Tahoma"/>
            <family val="2"/>
          </rPr>
          <t>Inseriti Laura Bertazzoni:</t>
        </r>
        <r>
          <rPr>
            <sz val="8"/>
            <rFont val="Tahoma"/>
            <family val="2"/>
          </rPr>
          <t xml:space="preserve">
</t>
        </r>
      </text>
    </comment>
    <comment ref="AR3" authorId="0">
      <text>
        <r>
          <rPr>
            <b/>
            <sz val="8"/>
            <rFont val="Tahoma"/>
            <family val="2"/>
          </rPr>
          <t>Inseriti Laura Bertazzoni:</t>
        </r>
        <r>
          <rPr>
            <sz val="8"/>
            <rFont val="Tahoma"/>
            <family val="2"/>
          </rPr>
          <t xml:space="preserve">
</t>
        </r>
      </text>
    </comment>
    <comment ref="AX3" authorId="0">
      <text>
        <r>
          <rPr>
            <b/>
            <sz val="8"/>
            <rFont val="Tahoma"/>
            <family val="2"/>
          </rPr>
          <t>Laura Bertazzoni:</t>
        </r>
        <r>
          <rPr>
            <sz val="8"/>
            <rFont val="Tahoma"/>
            <family val="2"/>
          </rPr>
          <t xml:space="preserve">
rifare i calcoli dopo tutte le correzioni di ILL e DD</t>
        </r>
      </text>
    </comment>
    <comment ref="C31" authorId="1">
      <text>
        <r>
          <rPr>
            <sz val="8"/>
            <rFont val="Tahoma"/>
            <family val="0"/>
          </rPr>
          <t xml:space="preserve">non effettuo distinzione tra collezione di reference e libri di testo, mescolati nello scaffale aperto
</t>
        </r>
      </text>
    </comment>
    <comment ref="C39" authorId="1">
      <text>
        <r>
          <rPr>
            <sz val="8"/>
            <rFont val="Tahoma"/>
            <family val="2"/>
          </rPr>
          <t>la Biblioteca di Anatomia Patologica non esiste più fisicamente, in quanto tutta la palazzina è in corso di ristrutturazione da anni. I materiali bibliografici sono stati imballati e sono in deposito da Masservice snc. Le dimensioni della biblioteca possono essere stimate in non meno di 200 ml.; una stima può essere effettuata sulla base delle annate dei periodici disponibili in ACNP</t>
        </r>
      </text>
    </comment>
    <comment ref="C40" authorId="1">
      <text>
        <r>
          <rPr>
            <sz val="8"/>
            <rFont val="Tahoma"/>
            <family val="2"/>
          </rPr>
          <t>non mi è stato possibile effettuare una rilevazione. Si tratta comunque di materiali dislocati lungo i corridoi del vecchio Istituto di Microbiologia. Una stima del tutto di massima non può essere inferiore ai 150 ml; una stima può essere effettuata sulla base delle annate dei periodici disponibili in ACNP</t>
        </r>
      </text>
    </comment>
    <comment ref="C41" authorId="1">
      <text>
        <r>
          <rPr>
            <sz val="8"/>
            <rFont val="Tahoma"/>
            <family val="2"/>
          </rPr>
          <t>non mi è mai stato possibile effettuare una rilevazione; ACNP è purtroppo del tutto inattendibile</t>
        </r>
        <r>
          <rPr>
            <sz val="8"/>
            <rFont val="Tahoma"/>
            <family val="0"/>
          </rPr>
          <t xml:space="preserve">
</t>
        </r>
      </text>
    </comment>
    <comment ref="C43" authorId="1">
      <text>
        <r>
          <rPr>
            <sz val="8"/>
            <rFont val="Tahoma"/>
            <family val="2"/>
          </rPr>
          <t>si tratta di una stima di massima. Il patrimonio in ACNP è rimasto caricato su BO302, in attesa di decidere cosa fare.</t>
        </r>
      </text>
    </comment>
    <comment ref="C44" authorId="1">
      <text>
        <r>
          <rPr>
            <sz val="8"/>
            <rFont val="Tahoma"/>
            <family val="2"/>
          </rPr>
          <t>da sommare altri materiali, che sono presso Masservice snc, stimati in 50 ml.</t>
        </r>
      </text>
    </comment>
    <comment ref="BW61" authorId="1">
      <text>
        <r>
          <rPr>
            <sz val="8"/>
            <rFont val="Tahoma"/>
            <family val="2"/>
          </rPr>
          <t xml:space="preserve">accessibile solo piano terra
</t>
        </r>
        <r>
          <rPr>
            <sz val="8"/>
            <rFont val="Tahoma"/>
            <family val="0"/>
          </rPr>
          <t xml:space="preserve">
</t>
        </r>
      </text>
    </comment>
    <comment ref="X65" authorId="1">
      <text>
        <r>
          <rPr>
            <sz val="8"/>
            <rFont val="Tahoma"/>
            <family val="2"/>
          </rPr>
          <t>fondo Gaudenzi: 
donato alla Facoltà di Giurisprudenza, inventariato dal Cicu ma ubicato presso e gestito dal CIRSFID per delibera del Consiglio della facoltà stessa e dell'Istituto Giuridico (1995)</t>
        </r>
      </text>
    </comment>
    <comment ref="BW65" authorId="1">
      <text>
        <r>
          <rPr>
            <sz val="8"/>
            <rFont val="Tahoma"/>
            <family val="2"/>
          </rPr>
          <t>accessibile: sala di lettura</t>
        </r>
      </text>
    </comment>
    <comment ref="AD70" authorId="1">
      <text>
        <r>
          <rPr>
            <sz val="8"/>
            <rFont val="Tahoma"/>
            <family val="2"/>
          </rPr>
          <t>NOTA: aggiungere microfiches CA: CHIEDERE SE COMPRESE nei 116 pezzi</t>
        </r>
      </text>
    </comment>
    <comment ref="BW70" authorId="1">
      <text>
        <r>
          <rPr>
            <sz val="8"/>
            <rFont val="Tahoma"/>
            <family val="2"/>
          </rPr>
          <t>Zone accessibili: atrio (postazioni prestito e reference), sala consultazione, uffici, sala servizi bibliotecari, deposito S7</t>
        </r>
        <r>
          <rPr>
            <sz val="8"/>
            <rFont val="Tahoma"/>
            <family val="0"/>
          </rPr>
          <t xml:space="preserve">
</t>
        </r>
      </text>
    </comment>
    <comment ref="BY70" authorId="1">
      <text>
        <r>
          <rPr>
            <sz val="8"/>
            <rFont val="Tahoma"/>
            <family val="2"/>
          </rPr>
          <t xml:space="preserve">La Biblioteca cura la parte di propria competenza all'interno dei MSS e DVR del CSB. </t>
        </r>
      </text>
    </comment>
    <comment ref="B74" authorId="2">
      <text>
        <r>
          <rPr>
            <b/>
            <sz val="8"/>
            <color indexed="10"/>
            <rFont val="Tahoma"/>
            <family val="2"/>
          </rPr>
          <t xml:space="preserve">Vedi questionario Lazzaretto per gli spazi
</t>
        </r>
        <r>
          <rPr>
            <sz val="8"/>
            <rFont val="Tahoma"/>
            <family val="0"/>
          </rPr>
          <t xml:space="preserve">
</t>
        </r>
      </text>
    </comment>
    <comment ref="BW71" authorId="1">
      <text>
        <r>
          <rPr>
            <sz val="8"/>
            <rFont val="Tahoma"/>
            <family val="2"/>
          </rPr>
          <t>Zone accessibili: Sala di lettura piano 1</t>
        </r>
      </text>
    </comment>
    <comment ref="BX75" authorId="1">
      <text>
        <r>
          <rPr>
            <sz val="8"/>
            <rFont val="Tahoma"/>
            <family val="2"/>
          </rPr>
          <t>IN ATTESA DI CERTIFICATO PREVENZIONE INCENDI</t>
        </r>
        <r>
          <rPr>
            <sz val="8"/>
            <rFont val="Tahoma"/>
            <family val="0"/>
          </rPr>
          <t xml:space="preserve">
</t>
        </r>
      </text>
    </comment>
    <comment ref="D77" authorId="3">
      <text>
        <r>
          <rPr>
            <b/>
            <sz val="8"/>
            <color indexed="8"/>
            <rFont val="Times New Roman"/>
            <family val="1"/>
          </rPr>
          <t>comprende</t>
        </r>
        <r>
          <rPr>
            <sz val="8"/>
            <color indexed="8"/>
            <rFont val="Times New Roman"/>
            <family val="1"/>
          </rPr>
          <t xml:space="preserve"> 351 mq di depositi, uffici n cui sono conservati periodici e monografie </t>
        </r>
      </text>
    </comment>
    <comment ref="E77" authorId="3">
      <text>
        <r>
          <rPr>
            <b/>
            <sz val="8"/>
            <color indexed="8"/>
            <rFont val="Times New Roman"/>
            <family val="1"/>
          </rPr>
          <t xml:space="preserve">foschia:
</t>
        </r>
        <r>
          <rPr>
            <sz val="8"/>
            <color indexed="8"/>
            <rFont val="Times New Roman"/>
            <family val="1"/>
          </rPr>
          <t>questi mq sono relativi alla biblioteca + gli archivi 211+212+213 in cui gli utenti hanno il libero accesso, 252 sono i mq della biblioteca</t>
        </r>
      </text>
    </comment>
    <comment ref="M77" authorId="3">
      <text>
        <r>
          <rPr>
            <b/>
            <sz val="8"/>
            <color indexed="8"/>
            <rFont val="Times New Roman"/>
            <family val="1"/>
          </rPr>
          <t xml:space="preserve">foschia:
</t>
        </r>
        <r>
          <rPr>
            <sz val="8"/>
            <color indexed="8"/>
            <rFont val="Times New Roman"/>
            <family val="1"/>
          </rPr>
          <t>foschia:questi ml sono relativi agli spazi esterni di: geofisica, ufficio prof. Morandi, struttura della materia, fisica medica, microscopia elettronica, biblioteca teorici, deposito 19 
manca geo + dep museo</t>
        </r>
      </text>
    </comment>
    <comment ref="O77" authorId="3">
      <text>
        <r>
          <rPr>
            <b/>
            <sz val="8"/>
            <color indexed="8"/>
            <rFont val="Times New Roman"/>
            <family val="1"/>
          </rPr>
          <t xml:space="preserve">foschia:
</t>
        </r>
        <r>
          <rPr>
            <sz val="8"/>
            <color indexed="8"/>
            <rFont val="Times New Roman"/>
            <family val="1"/>
          </rPr>
          <t xml:space="preserve">questi sono solo i ml della biblioteca + gli archivi accessibili senza restrizioni dalle 8 alle 18 ogni giorno
</t>
        </r>
      </text>
    </comment>
    <comment ref="W77" authorId="4">
      <text>
        <r>
          <rPr>
            <b/>
            <sz val="8"/>
            <rFont val="Tahoma"/>
            <family val="0"/>
          </rPr>
          <t>foschia:</t>
        </r>
        <r>
          <rPr>
            <sz val="8"/>
            <rFont val="Tahoma"/>
            <family val="0"/>
          </rPr>
          <t xml:space="preserve">
stiamo catalogando il fondo di fisica sanitaria, i fondi dei professori,ci sono altri fondi sparsi nel dipartimento: stima almeno 3000 monografie</t>
        </r>
      </text>
    </comment>
    <comment ref="X77" authorId="4">
      <text>
        <r>
          <rPr>
            <b/>
            <sz val="8"/>
            <rFont val="Tahoma"/>
            <family val="0"/>
          </rPr>
          <t>foschia:</t>
        </r>
        <r>
          <rPr>
            <sz val="8"/>
            <rFont val="Tahoma"/>
            <family val="0"/>
          </rPr>
          <t xml:space="preserve">
a geofisica c'è un piccolo fondo di cui sono venuta a conoscenza da poco tempo</t>
        </r>
      </text>
    </comment>
    <comment ref="BW77" authorId="1">
      <text>
        <r>
          <rPr>
            <sz val="8"/>
            <rFont val="Tahoma"/>
            <family val="2"/>
          </rPr>
          <t>Zone accessibili: la biblioteca è accessibile ma l'entrata va concordata con la portieria, il problema è facilmente superabile</t>
        </r>
      </text>
    </comment>
    <comment ref="BX77" authorId="1">
      <text>
        <r>
          <rPr>
            <sz val="8"/>
            <rFont val="Tahoma"/>
            <family val="2"/>
          </rPr>
          <t>le attrezzature sono in regola in tutto il dipartimento, manca però il certificato di prevenzione incendi</t>
        </r>
      </text>
    </comment>
    <comment ref="J78" authorId="5">
      <text>
        <r>
          <rPr>
            <b/>
            <sz val="9"/>
            <rFont val="Verdana"/>
            <family val="0"/>
          </rPr>
          <t>*nota Dip. di Matematica:</t>
        </r>
        <r>
          <rPr>
            <sz val="9"/>
            <rFont val="Verdana"/>
            <family val="0"/>
          </rPr>
          <t xml:space="preserve">
di cui 124 realmente scaffale chiuso totale,  i restanti 3786 (depositi e sala riviste), sono a scaffale aperto solo per determinate categorie di utenza, docenti dottorandi assegnisti, ospiti etc. per un totale di circa 600 aventi diritto.</t>
        </r>
      </text>
    </comment>
    <comment ref="BX78" authorId="1">
      <text>
        <r>
          <rPr>
            <sz val="8"/>
            <rFont val="Tahoma"/>
            <family val="2"/>
          </rPr>
          <t>Zone critiche: depositi librari accesso limitato ad alcune categorie di utenti</t>
        </r>
      </text>
    </comment>
    <comment ref="Y79" authorId="1">
      <text>
        <r>
          <rPr>
            <sz val="8"/>
            <rFont val="Tahoma"/>
            <family val="2"/>
          </rPr>
          <t>dato complessivo che comprende anche le 2. copie</t>
        </r>
      </text>
    </comment>
    <comment ref="BW79" authorId="1">
      <text>
        <r>
          <rPr>
            <sz val="8"/>
            <rFont val="Tahoma"/>
            <family val="2"/>
          </rPr>
          <t>Zone accessibili: sale studio, consultazione, servizi reference, servizi riproduzione
Zone non accessibili: soppalchi</t>
        </r>
        <r>
          <rPr>
            <sz val="8"/>
            <rFont val="Tahoma"/>
            <family val="0"/>
          </rPr>
          <t xml:space="preserve">
</t>
        </r>
      </text>
    </comment>
    <comment ref="BX79" authorId="1">
      <text>
        <r>
          <rPr>
            <sz val="8"/>
            <rFont val="Tahoma"/>
            <family val="2"/>
          </rPr>
          <t xml:space="preserve">Zone critiche: tutte le aree soppalcate
</t>
        </r>
      </text>
    </comment>
    <comment ref="B80" authorId="2">
      <text>
        <r>
          <rPr>
            <b/>
            <sz val="8"/>
            <color indexed="10"/>
            <rFont val="Tahoma"/>
            <family val="2"/>
          </rPr>
          <t xml:space="preserve">Vedi questionarioDore per il patrimonio
</t>
        </r>
        <r>
          <rPr>
            <sz val="8"/>
            <rFont val="Tahoma"/>
            <family val="0"/>
          </rPr>
          <t xml:space="preserve">
</t>
        </r>
      </text>
    </comment>
    <comment ref="P87" authorId="1">
      <text>
        <r>
          <rPr>
            <sz val="8"/>
            <rFont val="Tahoma"/>
            <family val="2"/>
          </rPr>
          <t>doppia fila</t>
        </r>
      </text>
    </comment>
    <comment ref="Y87" authorId="1">
      <text>
        <r>
          <rPr>
            <sz val="8"/>
            <rFont val="Tahoma"/>
            <family val="2"/>
          </rPr>
          <t xml:space="preserve">da anni il servizio di acquisto dei libri di testo è a carico della Dore, che riceve i fondi per comprarli anche per il DEIS
</t>
        </r>
        <r>
          <rPr>
            <sz val="8"/>
            <rFont val="Tahoma"/>
            <family val="0"/>
          </rPr>
          <t xml:space="preserve">
</t>
        </r>
      </text>
    </comment>
    <comment ref="AD89" authorId="1">
      <text>
        <r>
          <rPr>
            <sz val="8"/>
            <rFont val="Tahoma"/>
            <family val="2"/>
          </rPr>
          <t>carte geografiche</t>
        </r>
      </text>
    </comment>
    <comment ref="AG92" authorId="1">
      <text>
        <r>
          <rPr>
            <sz val="8"/>
            <rFont val="Tahoma"/>
            <family val="2"/>
          </rPr>
          <t>Fondo Di Giammatteo-Bragaglia</t>
        </r>
      </text>
    </comment>
    <comment ref="BW92" authorId="1">
      <text>
        <r>
          <rPr>
            <sz val="8"/>
            <rFont val="Tahoma"/>
            <family val="2"/>
          </rPr>
          <t xml:space="preserve">Zone accessibili: banco di distribuzione, sala di lettura al piano terra, bagno disabili (presso Facoltà di Lettere, accessibile dalla Biblioteca), saletta informatica, ufficio al piano terra </t>
        </r>
      </text>
    </comment>
    <comment ref="BX92" authorId="1">
      <text>
        <r>
          <rPr>
            <sz val="8"/>
            <rFont val="Tahoma"/>
            <family val="2"/>
          </rPr>
          <t xml:space="preserve">Zone critiche: entrata di Via Zamboni 36 e magazzini </t>
        </r>
      </text>
    </comment>
    <comment ref="S46" authorId="1">
      <text>
        <r>
          <rPr>
            <sz val="8"/>
            <rFont val="Tahoma"/>
            <family val="2"/>
          </rPr>
          <t>di cui 20 posti nel corridoio adiacente alla biblioteca</t>
        </r>
      </text>
    </comment>
    <comment ref="AD46" authorId="1">
      <text>
        <r>
          <rPr>
            <sz val="8"/>
            <rFont val="Tahoma"/>
            <family val="2"/>
          </rPr>
          <t>69 Vìvideocassette, 4 CD, 4 unità di materiale cartografico</t>
        </r>
      </text>
    </comment>
    <comment ref="AG46" authorId="1">
      <text>
        <r>
          <rPr>
            <sz val="8"/>
            <rFont val="Tahoma"/>
            <family val="2"/>
          </rPr>
          <t>Doni di varia provenienza</t>
        </r>
      </text>
    </comment>
    <comment ref="BY46" authorId="1">
      <text>
        <r>
          <rPr>
            <sz val="8"/>
            <rFont val="Tahoma"/>
            <family val="2"/>
          </rPr>
          <t>Il DVR si riferisce al Diaprtiemto nel suo complesso. Non c'è un DVR specifico per la biblioteca</t>
        </r>
      </text>
    </comment>
    <comment ref="BX94" authorId="1">
      <text>
        <r>
          <rPr>
            <sz val="8"/>
            <rFont val="Tahoma"/>
            <family val="2"/>
          </rPr>
          <t>Zone critiche: magazzino e aula lettura</t>
        </r>
      </text>
    </comment>
    <comment ref="BW96" authorId="1">
      <text>
        <r>
          <rPr>
            <sz val="8"/>
            <rFont val="Tahoma"/>
            <family val="2"/>
          </rPr>
          <t>Zone accessibili: distribuzione, sale lettura e sezioni Ala Est e parte delle sezioni Ala Ovest</t>
        </r>
      </text>
    </comment>
    <comment ref="BX96" authorId="1">
      <text>
        <r>
          <rPr>
            <sz val="8"/>
            <rFont val="Tahoma"/>
            <family val="2"/>
          </rPr>
          <t xml:space="preserve">Zone critiche: sezioni e spazi Ala Ovest </t>
        </r>
      </text>
    </comment>
    <comment ref="BW99" authorId="1">
      <text>
        <r>
          <rPr>
            <sz val="8"/>
            <rFont val="Tahoma"/>
            <family val="2"/>
          </rPr>
          <t>Zone accessibili: tutta la biblioteca e' accessibile, ad esclusione della saletta per le fotocopie</t>
        </r>
      </text>
    </comment>
    <comment ref="BW102" authorId="1">
      <text>
        <r>
          <rPr>
            <sz val="8"/>
            <rFont val="Tahoma"/>
            <family val="2"/>
          </rPr>
          <t>Zone accessibili: Tutte eccetto il bagno, aula informatica, locali biblioteca in mansarda</t>
        </r>
      </text>
    </comment>
    <comment ref="BX102" authorId="1">
      <text>
        <r>
          <rPr>
            <sz val="8"/>
            <rFont val="Tahoma"/>
            <family val="2"/>
          </rPr>
          <t>Zone critiche: Scale sale di lettura, installazione sensori di fumo in biblioteca; controllo sensori nei locali magazzino</t>
        </r>
      </text>
    </comment>
    <comment ref="AD103" authorId="1">
      <text>
        <r>
          <rPr>
            <sz val="8"/>
            <rFont val="Tahoma"/>
            <family val="2"/>
          </rPr>
          <t>Fondi archivistici e ms</t>
        </r>
      </text>
    </comment>
    <comment ref="AG103" authorId="1">
      <text>
        <r>
          <rPr>
            <sz val="8"/>
            <rFont val="Tahoma"/>
            <family val="2"/>
          </rPr>
          <t>Fondo Camporesi</t>
        </r>
      </text>
    </comment>
    <comment ref="BW103" authorId="1">
      <text>
        <r>
          <rPr>
            <sz val="8"/>
            <rFont val="Tahoma"/>
            <family val="2"/>
          </rPr>
          <t>Zone accessibili: servizi, sale di lettura, collezioni a scaffale aperto</t>
        </r>
      </text>
    </comment>
    <comment ref="BW104" authorId="1">
      <text>
        <r>
          <rPr>
            <sz val="8"/>
            <rFont val="Tahoma"/>
            <family val="2"/>
          </rPr>
          <t>Zone accessibili: zona reference, zona prestito, 50% sala cons, bagni, uff. ILL e DD</t>
        </r>
      </text>
    </comment>
    <comment ref="BX104" authorId="1">
      <text>
        <r>
          <rPr>
            <sz val="8"/>
            <rFont val="Tahoma"/>
            <family val="2"/>
          </rPr>
          <t>Zone critiche: depositi, bagni</t>
        </r>
      </text>
    </comment>
    <comment ref="K105" authorId="1">
      <text>
        <r>
          <rPr>
            <sz val="8"/>
            <rFont val="Tahoma"/>
            <family val="2"/>
          </rPr>
          <t>il dato è stato empiricamente calcolato moltiplicando il numero dei volumi per 0.025 (media misura libro). Al mi rientro a settembre se occorre farò le misure metro alla mano</t>
        </r>
        <r>
          <rPr>
            <sz val="8"/>
            <rFont val="Tahoma"/>
            <family val="0"/>
          </rPr>
          <t xml:space="preserve">
</t>
        </r>
      </text>
    </comment>
    <comment ref="M105" authorId="1">
      <text>
        <r>
          <rPr>
            <sz val="8"/>
            <rFont val="Tahoma"/>
            <family val="2"/>
          </rPr>
          <t>parte della biblioteca è contestualmente utilizzata per gli studi dei docenti, ma è tutto sullo stesso piano e compreso nella superficie bibli.</t>
        </r>
      </text>
    </comment>
    <comment ref="W105" authorId="1">
      <text>
        <r>
          <rPr>
            <sz val="8"/>
            <rFont val="Tahoma"/>
            <family val="2"/>
          </rPr>
          <t>dato rilevato al 17/05/2010</t>
        </r>
      </text>
    </comment>
    <comment ref="AD105" authorId="1">
      <text>
        <r>
          <rPr>
            <sz val="8"/>
            <rFont val="Tahoma"/>
            <family val="2"/>
          </rPr>
          <t>lastre fotografiche in vetro riproduzioni di manoscritti indiani</t>
        </r>
      </text>
    </comment>
    <comment ref="AG105" authorId="1">
      <text>
        <r>
          <rPr>
            <sz val="8"/>
            <rFont val="Tahoma"/>
            <family val="2"/>
          </rPr>
          <t>Deposito libri Centro Confucio non ancora catalogati</t>
        </r>
      </text>
    </comment>
    <comment ref="BW105" authorId="1">
      <text>
        <r>
          <rPr>
            <sz val="8"/>
            <rFont val="Tahoma"/>
            <family val="2"/>
          </rPr>
          <t>Al momento non ho elementi per poter rispondere, al mio rientro a settembre farò approfondimenti specifici.</t>
        </r>
      </text>
    </comment>
    <comment ref="AG23" authorId="1">
      <text>
        <r>
          <rPr>
            <sz val="8"/>
            <rFont val="Tahoma"/>
            <family val="2"/>
          </rPr>
          <t>*1798 provenienti dalla Fac. Di Scienze Motorie
*100 provenienti dal Fondo del Dip. Di Farmacologia</t>
        </r>
      </text>
    </comment>
    <comment ref="E65" authorId="1">
      <text>
        <r>
          <rPr>
            <sz val="8"/>
            <rFont val="Tahoma"/>
            <family val="2"/>
          </rPr>
          <t>39: accesso diretto
380: accesso con riserva</t>
        </r>
      </text>
    </comment>
    <comment ref="J65" authorId="1">
      <text>
        <r>
          <rPr>
            <sz val="8"/>
            <rFont val="Tahoma"/>
            <family val="2"/>
          </rPr>
          <t>aperto con riserva</t>
        </r>
      </text>
    </comment>
    <comment ref="U65" authorId="1">
      <text>
        <r>
          <rPr>
            <sz val="8"/>
            <rFont val="Tahoma"/>
            <family val="2"/>
          </rPr>
          <t>soltanto all'occorrenza o per emergenze è possibile utilizzare un portatile</t>
        </r>
      </text>
    </comment>
    <comment ref="AD65" authorId="1">
      <text>
        <r>
          <rPr>
            <sz val="8"/>
            <rFont val="Tahoma"/>
            <family val="2"/>
          </rPr>
          <t>368 tesi + 1129 cd per bd</t>
        </r>
      </text>
    </comment>
    <comment ref="R66" authorId="1">
      <text>
        <r>
          <rPr>
            <sz val="8"/>
            <rFont val="Tahoma"/>
            <family val="2"/>
          </rPr>
          <t>sembra che 35 h sia l'apertura con i servizi, 50 con la sola consultazione</t>
        </r>
      </text>
    </comment>
    <comment ref="AD61" authorId="1">
      <text>
        <r>
          <rPr>
            <sz val="8"/>
            <rFont val="Tahoma"/>
            <family val="2"/>
          </rPr>
          <t>400 CD-ROM</t>
        </r>
      </text>
    </comment>
    <comment ref="AD78" authorId="1">
      <text>
        <r>
          <rPr>
            <sz val="8"/>
            <rFont val="Tahoma"/>
            <family val="2"/>
          </rPr>
          <t>opuscoli</t>
        </r>
      </text>
    </comment>
    <comment ref="AD82" authorId="1">
      <text>
        <r>
          <rPr>
            <sz val="8"/>
            <rFont val="Tahoma"/>
            <family val="2"/>
          </rPr>
          <t>di cui 34 monografie non cartacee, inventariate e catalogate, il resto materiale allegato a monografie e periodici</t>
        </r>
      </text>
    </comment>
    <comment ref="AD53" authorId="1">
      <text>
        <r>
          <rPr>
            <sz val="8"/>
            <rFont val="Tahoma"/>
            <family val="2"/>
          </rPr>
          <t xml:space="preserve">412 CD-ROM 779 microforme </t>
        </r>
        <r>
          <rPr>
            <sz val="8"/>
            <rFont val="Tahoma"/>
            <family val="0"/>
          </rPr>
          <t xml:space="preserve">
</t>
        </r>
      </text>
    </comment>
    <comment ref="AD54" authorId="1">
      <text>
        <r>
          <rPr>
            <sz val="8"/>
            <rFont val="Tahoma"/>
            <family val="2"/>
          </rPr>
          <t>test</t>
        </r>
      </text>
    </comment>
    <comment ref="AG54" authorId="1">
      <text>
        <r>
          <rPr>
            <sz val="8"/>
            <rFont val="Tahoma"/>
            <family val="2"/>
          </rPr>
          <t>Fondo Mucciarelli</t>
        </r>
      </text>
    </comment>
    <comment ref="AD96" authorId="1">
      <text>
        <r>
          <rPr>
            <sz val="8"/>
            <rFont val="Tahoma"/>
            <family val="2"/>
          </rPr>
          <t>CD</t>
        </r>
        <r>
          <rPr>
            <b/>
            <sz val="8"/>
            <rFont val="Tahoma"/>
            <family val="0"/>
          </rPr>
          <t xml:space="preserve">
</t>
        </r>
      </text>
    </comment>
    <comment ref="AD99" authorId="1">
      <text>
        <r>
          <rPr>
            <sz val="8"/>
            <rFont val="Tahoma"/>
            <family val="2"/>
          </rPr>
          <t>CD, DVD</t>
        </r>
      </text>
    </comment>
    <comment ref="M59" authorId="1">
      <text>
        <r>
          <rPr>
            <sz val="8"/>
            <rFont val="Tahoma"/>
            <family val="2"/>
          </rPr>
          <t>Deposito Palazzo Hercolani: 375; Fondo Di Federico: 80,85; Fondo Freddi: 51,68; Emeroteca: 73</t>
        </r>
      </text>
    </comment>
    <comment ref="W49" authorId="1">
      <text>
        <r>
          <rPr>
            <sz val="8"/>
            <rFont val="Tahoma"/>
            <family val="2"/>
          </rPr>
          <t xml:space="preserve">esclusi quelli inscatolati
</t>
        </r>
      </text>
    </comment>
    <comment ref="X49" authorId="1">
      <text>
        <r>
          <rPr>
            <sz val="8"/>
            <rFont val="Tahoma"/>
            <family val="2"/>
          </rPr>
          <t>numero approssimativo basato sui ml, ci riserviamo di controllare</t>
        </r>
      </text>
    </comment>
    <comment ref="A85" authorId="1">
      <text>
        <r>
          <rPr>
            <sz val="8"/>
            <rFont val="Tahoma"/>
            <family val="2"/>
          </rPr>
          <t xml:space="preserve">Comprende Fondi Oikos e Tuttle
</t>
        </r>
        <r>
          <rPr>
            <sz val="8"/>
            <rFont val="Tahoma"/>
            <family val="0"/>
          </rPr>
          <t xml:space="preserve">
</t>
        </r>
      </text>
    </comment>
    <comment ref="F113" authorId="1">
      <text>
        <r>
          <rPr>
            <sz val="8"/>
            <rFont val="Tahoma"/>
            <family val="2"/>
          </rPr>
          <t>oltre metà dello spazio non è accessibile  (è accessibile il 49% ca.)</t>
        </r>
        <r>
          <rPr>
            <sz val="8"/>
            <rFont val="Tahoma"/>
            <family val="0"/>
          </rPr>
          <t xml:space="preserve">
</t>
        </r>
      </text>
    </comment>
    <comment ref="J113" authorId="1">
      <text>
        <r>
          <rPr>
            <sz val="8"/>
            <rFont val="Tahoma"/>
            <family val="2"/>
          </rPr>
          <t>lo scaffale chiuso è oltre il 74% del totale, quindi molto superiore a quello aperto</t>
        </r>
      </text>
    </comment>
    <comment ref="L113" authorId="1">
      <text>
        <r>
          <rPr>
            <sz val="8"/>
            <rFont val="Tahoma"/>
            <family val="2"/>
          </rPr>
          <t>lo spazio di sviluppo è minimo, quasi inesistente!</t>
        </r>
      </text>
    </comment>
    <comment ref="Q113" authorId="1">
      <text>
        <r>
          <rPr>
            <sz val="8"/>
            <rFont val="Tahoma"/>
            <family val="2"/>
          </rPr>
          <t>lo spazio di sviluppo è  minimo!</t>
        </r>
      </text>
    </comment>
    <comment ref="BW106" authorId="1">
      <text>
        <r>
          <rPr>
            <sz val="8"/>
            <rFont val="Tahoma"/>
            <family val="2"/>
          </rPr>
          <t>Al momento non ho elementi per poter rispondere, al mio rientro a settembre farò approfondimenti specifici.</t>
        </r>
      </text>
    </comment>
    <comment ref="BW107" authorId="1">
      <text>
        <r>
          <rPr>
            <sz val="8"/>
            <rFont val="Tahoma"/>
            <family val="2"/>
          </rPr>
          <t>Al momento non ho elementi per poter rispondere, al mio rientro a settembre farò approfondimenti specifici.</t>
        </r>
      </text>
    </comment>
    <comment ref="BW108" authorId="1">
      <text>
        <r>
          <rPr>
            <sz val="8"/>
            <rFont val="Tahoma"/>
            <family val="2"/>
          </rPr>
          <t>Al momento non ho elementi per poter rispondere, al mio rientro a settembre farò approfondimenti specifici.</t>
        </r>
      </text>
    </comment>
    <comment ref="BX54" authorId="1">
      <text>
        <r>
          <rPr>
            <sz val="8"/>
            <rFont val="Tahoma"/>
            <family val="2"/>
          </rPr>
          <t>parziale per i libri nei depositi</t>
        </r>
      </text>
    </comment>
    <comment ref="BY53" authorId="1">
      <text>
        <r>
          <rPr>
            <sz val="8"/>
            <rFont val="Tahoma"/>
            <family val="2"/>
          </rPr>
          <t>MSS in corso di redazione</t>
        </r>
      </text>
    </comment>
    <comment ref="BY75" authorId="1">
      <text>
        <r>
          <rPr>
            <sz val="8"/>
            <rFont val="Tahoma"/>
            <family val="2"/>
          </rPr>
          <t xml:space="preserve">La Biblioteca cura la parte di propria competenza all'interno dei MSS e DVR del CSB. </t>
        </r>
      </text>
    </comment>
    <comment ref="BY88" authorId="1">
      <text>
        <r>
          <rPr>
            <sz val="8"/>
            <rFont val="Tahoma"/>
            <family val="2"/>
          </rPr>
          <t>MSS in corso di definizione</t>
        </r>
      </text>
    </comment>
    <comment ref="AG113" authorId="1">
      <text>
        <r>
          <rPr>
            <sz val="8"/>
            <rFont val="Tahoma"/>
            <family val="2"/>
          </rPr>
          <t>nel 2009 le acquisizioni straordinarie hanno superato le ordinarie!</t>
        </r>
      </text>
    </comment>
    <comment ref="BW119" authorId="1">
      <text>
        <r>
          <rPr>
            <sz val="8"/>
            <rFont val="Tahoma"/>
            <family val="2"/>
          </rPr>
          <t>il 59% delle biblioteche è completamente accessibile, il 31,5% lo è parzialmente,il 9% non lo è.</t>
        </r>
      </text>
    </comment>
    <comment ref="BX119" authorId="1">
      <text>
        <r>
          <rPr>
            <sz val="8"/>
            <rFont val="Tahoma"/>
            <family val="2"/>
          </rPr>
          <t>il 65% delle biblioteche è adeguato alla normativa sulla sicurezza, il 35% lo è parzialmente.</t>
        </r>
      </text>
    </comment>
    <comment ref="AB31" authorId="1">
      <text>
        <r>
          <rPr>
            <sz val="8"/>
            <rFont val="Tahoma"/>
            <family val="2"/>
          </rPr>
          <t xml:space="preserve">la collezione di reference è compresa nei ml di quella didattica
</t>
        </r>
      </text>
    </comment>
    <comment ref="E78" authorId="1">
      <text>
        <r>
          <rPr>
            <sz val="8"/>
            <rFont val="Tahoma"/>
            <family val="2"/>
          </rPr>
          <t>sono accessibili agli utenti interni (cfr nota su scaffale chiuso totale) anche altri ca 670 mq (sala riviste e depositi)</t>
        </r>
      </text>
    </comment>
    <comment ref="AD111" authorId="6">
      <text>
        <r>
          <rPr>
            <b/>
            <sz val="8"/>
            <rFont val="Tahoma"/>
            <family val="0"/>
          </rPr>
          <t>francesca.tancini:</t>
        </r>
        <r>
          <rPr>
            <sz val="8"/>
            <rFont val="Tahoma"/>
            <family val="0"/>
          </rPr>
          <t xml:space="preserve">
fotografie</t>
        </r>
      </text>
    </comment>
    <comment ref="AE111" authorId="6">
      <text>
        <r>
          <rPr>
            <b/>
            <sz val="8"/>
            <rFont val="Tahoma"/>
            <family val="0"/>
          </rPr>
          <t>francesca.tancini:</t>
        </r>
        <r>
          <rPr>
            <sz val="8"/>
            <rFont val="Tahoma"/>
            <family val="0"/>
          </rPr>
          <t xml:space="preserve">
circa la metà delle acquisizioni è frutto di scambi con altre istituzioni</t>
        </r>
      </text>
    </comment>
    <comment ref="L9" authorId="1">
      <text>
        <r>
          <rPr>
            <sz val="8"/>
            <rFont val="Tahoma"/>
            <family val="2"/>
          </rPr>
          <t>Sono in corso di catalogazione -  e quindi occuperanno gli spazi vuoti - i libri degli ex istituti di Chimica, Patologia vegetale, del dipartimento Diproval e di parte del Dipart. Colture Arboree</t>
        </r>
      </text>
    </comment>
    <comment ref="I7" authorId="1">
      <text>
        <r>
          <rPr>
            <sz val="8"/>
            <rFont val="Tahoma"/>
            <family val="2"/>
          </rPr>
          <t>potrebbe essere superiore a 0 nel caso in cui coincida con i ml delle scaffalature poste in spazi esterni alla biblioteca</t>
        </r>
      </text>
    </comment>
    <comment ref="J45" authorId="1">
      <text>
        <r>
          <rPr>
            <sz val="8"/>
            <rFont val="Tahoma"/>
            <family val="2"/>
          </rPr>
          <t>di cui 878,84 direttamente accessibili agli utenti interni</t>
        </r>
      </text>
    </comment>
    <comment ref="K45" authorId="1">
      <text>
        <r>
          <rPr>
            <sz val="8"/>
            <rFont val="Tahoma"/>
            <family val="2"/>
          </rPr>
          <t>di cui 742,15 direttamente accessibili agli utenti interni</t>
        </r>
      </text>
    </comment>
  </commentList>
</comments>
</file>

<file path=xl/sharedStrings.xml><?xml version="1.0" encoding="utf-8"?>
<sst xmlns="http://schemas.openxmlformats.org/spreadsheetml/2006/main" count="1529" uniqueCount="501">
  <si>
    <t>Cooperazione</t>
  </si>
  <si>
    <t>Attività migliorative (quantificabili)</t>
  </si>
  <si>
    <t>Attività migliorative (si/no)</t>
  </si>
  <si>
    <t>Attività di base (si/no)</t>
  </si>
  <si>
    <t>Dati di bilancio</t>
  </si>
  <si>
    <t>Costo personale struttura</t>
  </si>
  <si>
    <t xml:space="preserve">                                  Inventariazione mat.bibl.</t>
  </si>
  <si>
    <t>Sebina: Monografie</t>
  </si>
  <si>
    <t>Circolazione dei documenti</t>
  </si>
  <si>
    <t>Part. Spesa</t>
  </si>
  <si>
    <t>Reference</t>
  </si>
  <si>
    <t>Indici e sommari</t>
  </si>
  <si>
    <t>Corsi utenti</t>
  </si>
  <si>
    <t>Gara monografie</t>
  </si>
  <si>
    <t>Gara periodici</t>
  </si>
  <si>
    <t>Sogg.</t>
  </si>
  <si>
    <t>Classi</t>
  </si>
  <si>
    <t>Gruppi di lavoro</t>
  </si>
  <si>
    <t>Progetti/ attività straord.</t>
  </si>
  <si>
    <t>Spese monografie</t>
  </si>
  <si>
    <t>Spese periodici cartacei</t>
  </si>
  <si>
    <t>Spese per ER</t>
  </si>
  <si>
    <t>Budget gestito</t>
  </si>
  <si>
    <t>mq.</t>
  </si>
  <si>
    <t>Strut. N:</t>
  </si>
  <si>
    <t>Strut. FTE</t>
  </si>
  <si>
    <t>Non strut. FTE</t>
  </si>
  <si>
    <t>Tot FTE</t>
  </si>
  <si>
    <t>orario sett.</t>
  </si>
  <si>
    <t>posti lettura</t>
  </si>
  <si>
    <t>N. monogr.</t>
  </si>
  <si>
    <t>Valore monogr.</t>
  </si>
  <si>
    <t>Abb.ti period.</t>
  </si>
  <si>
    <t>Valore period.</t>
  </si>
  <si>
    <t>Invent. recuperati</t>
  </si>
  <si>
    <t>Tot.n. invent.</t>
  </si>
  <si>
    <t xml:space="preserve">Tot. valore Invent </t>
  </si>
  <si>
    <t>Volumi collocati</t>
  </si>
  <si>
    <t xml:space="preserve"> SBA/Bibl. rec.</t>
  </si>
  <si>
    <t>SBA cat.centr</t>
  </si>
  <si>
    <t>SBA antico</t>
  </si>
  <si>
    <t>Tot. ILL attivi</t>
  </si>
  <si>
    <t>Tot. ILL passivi</t>
  </si>
  <si>
    <t>tot. DD attivi</t>
  </si>
  <si>
    <t>tot. DD passivi</t>
  </si>
  <si>
    <t xml:space="preserve">Prestiti </t>
  </si>
  <si>
    <t>Tot. Circolaz. Docum.</t>
  </si>
  <si>
    <t>N. ordini Sebina</t>
  </si>
  <si>
    <t>Ref ONLINE</t>
  </si>
  <si>
    <t>ER                                    in % sul tot.</t>
  </si>
  <si>
    <t>N. transazioni</t>
  </si>
  <si>
    <t>ore settim. apertura serv.</t>
  </si>
  <si>
    <t>Ore corso</t>
  </si>
  <si>
    <t>Partecipanti</t>
  </si>
  <si>
    <t>Italiane</t>
  </si>
  <si>
    <t>Straniere</t>
  </si>
  <si>
    <t>italiani</t>
  </si>
  <si>
    <t>Stranieri</t>
  </si>
  <si>
    <t>Coord.</t>
  </si>
  <si>
    <t>Part.</t>
  </si>
  <si>
    <t>Prestito studenti</t>
  </si>
  <si>
    <t>GAP</t>
  </si>
  <si>
    <t>x</t>
  </si>
  <si>
    <t>-</t>
  </si>
  <si>
    <t>Area della Biosfera</t>
  </si>
  <si>
    <t>Area Sociale</t>
  </si>
  <si>
    <t xml:space="preserve">MATEMATICA PER LE SCIENZE ECONOMICHE E SOCIALI </t>
  </si>
  <si>
    <t>Area Scientifico-Tecnica</t>
  </si>
  <si>
    <t>Area Umanistica</t>
  </si>
  <si>
    <r>
      <t xml:space="preserve">Quanticazione procedure/servizi attivati </t>
    </r>
    <r>
      <rPr>
        <b/>
        <sz val="8"/>
        <color indexed="10"/>
        <rFont val="Arial"/>
        <family val="2"/>
      </rPr>
      <t>(quantità)</t>
    </r>
  </si>
  <si>
    <t>Superficie totale</t>
  </si>
  <si>
    <t>* di cui accessibile al pubblico</t>
  </si>
  <si>
    <t>* di cui per uffici</t>
  </si>
  <si>
    <t>ml</t>
  </si>
  <si>
    <t>Scaffalature totali</t>
  </si>
  <si>
    <t>wireless [si/no]</t>
  </si>
  <si>
    <t>prestito portatili [n.]</t>
  </si>
  <si>
    <t>Accessiblità e servizi informatici</t>
  </si>
  <si>
    <t>Struttura</t>
  </si>
  <si>
    <t>Patrimonio</t>
  </si>
  <si>
    <t>Monografie</t>
  </si>
  <si>
    <t>n. totale</t>
  </si>
  <si>
    <t>* di cui antichi</t>
  </si>
  <si>
    <t>* di cui testi collezione didattica corrente</t>
  </si>
  <si>
    <t>* di cui collezione di reference</t>
  </si>
  <si>
    <t>Periodici</t>
  </si>
  <si>
    <t>n. totale annate cartacee</t>
  </si>
  <si>
    <t>n. totale pezzi</t>
  </si>
  <si>
    <t>Altro materiale</t>
  </si>
  <si>
    <t>term. utenti</t>
  </si>
  <si>
    <t>Altri dati descrittivi</t>
  </si>
  <si>
    <t>Accessibilità disabili</t>
  </si>
  <si>
    <t>Sicurezza</t>
  </si>
  <si>
    <t>Frequenza</t>
  </si>
  <si>
    <t>Utenti di riferimento</t>
  </si>
  <si>
    <t>Accoglienza</t>
  </si>
  <si>
    <t>n. studenti</t>
  </si>
  <si>
    <t>n. docenti</t>
  </si>
  <si>
    <t>colonna intenzionalmente vuota</t>
  </si>
  <si>
    <t>[sba]</t>
  </si>
  <si>
    <t>[da rilevare]</t>
  </si>
  <si>
    <t>[GIM]</t>
  </si>
  <si>
    <t>[GIM, ACNP, SOL]</t>
  </si>
  <si>
    <t>[GIM, SOL]</t>
  </si>
  <si>
    <t>[ACNP-estraz]</t>
  </si>
  <si>
    <t>[estraz DWH]</t>
  </si>
  <si>
    <t>SOL</t>
  </si>
  <si>
    <t xml:space="preserve">annate di periodici cartacei corrispondenti ad annate di elettronico sicuro </t>
  </si>
  <si>
    <t>SBA-ACNP</t>
  </si>
  <si>
    <t>annate di riviste doppie interne alla biblioteca</t>
  </si>
  <si>
    <t>annate di riviste doppie fra la biblioteca x e la biblioteca y [a richiesta]</t>
  </si>
  <si>
    <t>monografie doppie fra la biblioteca x e la biblioteca y [a richiesta]</t>
  </si>
  <si>
    <t>ACNP</t>
  </si>
  <si>
    <t>Fonte</t>
  </si>
  <si>
    <t>estrazione da ottenere</t>
  </si>
  <si>
    <t>Fonte del dato --&gt;</t>
  </si>
  <si>
    <t>annate di periodici cartacei corrispondenti ad annate di elettronico</t>
  </si>
  <si>
    <t>codice acnp</t>
  </si>
  <si>
    <t>Nome e Cognome del compilatore</t>
  </si>
  <si>
    <t>* di cui a scaffale chiuso totale</t>
  </si>
  <si>
    <t>** di cui occupate</t>
  </si>
  <si>
    <t>(indicare tipologia spazi esterni (es. studi docenti))</t>
  </si>
  <si>
    <t xml:space="preserve">* di cui a scaffale aperto totale </t>
  </si>
  <si>
    <t>in numero</t>
  </si>
  <si>
    <t>in metri lineari</t>
  </si>
  <si>
    <t>Acquisizioni monografie 2009 effettive</t>
  </si>
  <si>
    <t>Acquisizioni periodici 2009</t>
  </si>
  <si>
    <t>n. abbonamenti cartacei correnti</t>
  </si>
  <si>
    <t>Acquisizioni 2009 straordinarie</t>
  </si>
  <si>
    <t>sì/no/parzialmente</t>
  </si>
  <si>
    <t>NON COMPILARE</t>
  </si>
  <si>
    <t>[foglio 2]</t>
  </si>
  <si>
    <t>#-------- NON COMPILARE ---------#</t>
  </si>
  <si>
    <t>flessibile</t>
  </si>
  <si>
    <t>compatta</t>
  </si>
  <si>
    <t>accessibile</t>
  </si>
  <si>
    <t>espandibile</t>
  </si>
  <si>
    <t>variata</t>
  </si>
  <si>
    <t>organizzata</t>
  </si>
  <si>
    <t>confortevole</t>
  </si>
  <si>
    <t>costante</t>
  </si>
  <si>
    <t>sicura</t>
  </si>
  <si>
    <t>economica</t>
  </si>
  <si>
    <t>Sicurezza: Presenza DVR e/o Manuale Sicurezza e salute</t>
  </si>
  <si>
    <t>MSS/DVR</t>
  </si>
  <si>
    <t>bo500</t>
  </si>
  <si>
    <t>Roberta Giannotti</t>
  </si>
  <si>
    <t>non compilare</t>
  </si>
  <si>
    <t>Sedi Unibo Ozzano e Imola</t>
  </si>
  <si>
    <t>BO563</t>
  </si>
  <si>
    <t>[Massimo Urbini]</t>
  </si>
  <si>
    <t>Fondo librario della Sezione di Anatomia</t>
  </si>
  <si>
    <t>BO550</t>
  </si>
  <si>
    <t>Fondo Librario di Igiene e Tecnologia alimentare</t>
  </si>
  <si>
    <t>BO551</t>
  </si>
  <si>
    <t>Fondo librario di Biochimica Sezione Veterinaria</t>
  </si>
  <si>
    <t>BO552</t>
  </si>
  <si>
    <t>Fondo librario di Farmacologia veterinaria</t>
  </si>
  <si>
    <t>BO553</t>
  </si>
  <si>
    <t>Fondo Librario di Fisiologia</t>
  </si>
  <si>
    <t>BO554</t>
  </si>
  <si>
    <t>Fondo Librario di Malattie infettive</t>
  </si>
  <si>
    <t>BO555</t>
  </si>
  <si>
    <t>Fondo Librario di Ostetricia veterinaria</t>
  </si>
  <si>
    <t>BO556</t>
  </si>
  <si>
    <t>Fondo Librario di Patologia aviare</t>
  </si>
  <si>
    <t>BO557</t>
  </si>
  <si>
    <t>Fondo Librario di Patologia generale e Anatomia patologica veterinaria</t>
  </si>
  <si>
    <t>BO558</t>
  </si>
  <si>
    <t>Fondo Librario di Chirurgia</t>
  </si>
  <si>
    <t>BO559</t>
  </si>
  <si>
    <t>Fondo Librario di Clinica medica e Patologia speciale veterinaria</t>
  </si>
  <si>
    <t>BO560</t>
  </si>
  <si>
    <t>Fondo Librario di Zootecnia e Nutrizione animale</t>
  </si>
  <si>
    <t>BO561</t>
  </si>
  <si>
    <t>bo303</t>
  </si>
  <si>
    <t>Silvia Sturaro</t>
  </si>
  <si>
    <t>sì</t>
  </si>
  <si>
    <t>Fondo del Dipartimento di Farmacologia</t>
  </si>
  <si>
    <t>BO323</t>
  </si>
  <si>
    <t>Fondo del Dip. di Patologia Sperimentale</t>
  </si>
  <si>
    <t>BO331</t>
  </si>
  <si>
    <t>Fondo del Dipartimento di Biochimica</t>
  </si>
  <si>
    <t>BO322</t>
  </si>
  <si>
    <t>Fondo del Dipartimento di Fisiologia</t>
  </si>
  <si>
    <t>BO324</t>
  </si>
  <si>
    <t xml:space="preserve">Fondo del Dipartimento di Istologia </t>
  </si>
  <si>
    <t>BO326</t>
  </si>
  <si>
    <t>Fondo del Dip. Di Medicina e Sanità Pubblica. Sezione di Igiene</t>
  </si>
  <si>
    <t>BO325</t>
  </si>
  <si>
    <t>Fondo del Dip. Di Medicina e Sanità Pubblica. Sezione di Medicina Legale</t>
  </si>
  <si>
    <t>BO327</t>
  </si>
  <si>
    <t>BO301</t>
  </si>
  <si>
    <t>NO</t>
  </si>
  <si>
    <t>no</t>
  </si>
  <si>
    <t>Sezione di Chirurgia "Possati"</t>
  </si>
  <si>
    <t>BO302</t>
  </si>
  <si>
    <t>saletta e studi di Anestesiologia</t>
  </si>
  <si>
    <t>Sezione di Dermatologia "Martinotti"</t>
  </si>
  <si>
    <t>BO304</t>
  </si>
  <si>
    <t>stima</t>
  </si>
  <si>
    <t>Sezione di Cardiologia</t>
  </si>
  <si>
    <t>BO305</t>
  </si>
  <si>
    <t>Sezione di Medicina Interna "Gasbarrini"</t>
  </si>
  <si>
    <t>BO308</t>
  </si>
  <si>
    <t>Sezione Malattie infettive</t>
  </si>
  <si>
    <t>BO306</t>
  </si>
  <si>
    <t>stima; si tratta di armadi in sala riunioni</t>
  </si>
  <si>
    <t>Sezione di Pediatria, sede Pediatria</t>
  </si>
  <si>
    <t>BO315</t>
  </si>
  <si>
    <t>Sezione di Pediatria, sede Ostetricia</t>
  </si>
  <si>
    <t>BO340</t>
  </si>
  <si>
    <t>RILEVARE</t>
  </si>
  <si>
    <t>Sezione di Anatomia Patologica</t>
  </si>
  <si>
    <t>BO318</t>
  </si>
  <si>
    <t>non più esistente (1)</t>
  </si>
  <si>
    <t>Sezione Microbiologia</t>
  </si>
  <si>
    <t>BO328</t>
  </si>
  <si>
    <t>stima (2)</t>
  </si>
  <si>
    <t>Biblioteca Ematologia</t>
  </si>
  <si>
    <t>BO338</t>
  </si>
  <si>
    <t>dati non disponibili (3)</t>
  </si>
  <si>
    <t>Sezione Scienze Neurologiche</t>
  </si>
  <si>
    <t>B0309</t>
  </si>
  <si>
    <t>Sede di oculistica</t>
  </si>
  <si>
    <t>stima (4)</t>
  </si>
  <si>
    <t>Sezione di otorino</t>
  </si>
  <si>
    <t>BO314</t>
  </si>
  <si>
    <t>stima (5)</t>
  </si>
  <si>
    <t>Maurizio Zani</t>
  </si>
  <si>
    <t>bo352</t>
  </si>
  <si>
    <t>Katia Berti</t>
  </si>
  <si>
    <t>MSS</t>
  </si>
  <si>
    <t>BO402</t>
  </si>
  <si>
    <t>Mirco Travaglini</t>
  </si>
  <si>
    <t>Seminterrati, Corridoi, Sala dottorandi</t>
  </si>
  <si>
    <t>parzialmente</t>
  </si>
  <si>
    <t>DVR</t>
  </si>
  <si>
    <t>bo311</t>
  </si>
  <si>
    <t>Ramona Casaroli</t>
  </si>
  <si>
    <t>Simona Zanasi</t>
  </si>
  <si>
    <t>Maurizio Zani (6)</t>
  </si>
  <si>
    <t>Denominazione Biblioteca</t>
  </si>
  <si>
    <t>Biblioteca Centralizzata Giovanni Battista Ercolani</t>
  </si>
  <si>
    <t>Compilatore</t>
  </si>
  <si>
    <t>Voti Decalogo di Faulkner-Brown</t>
  </si>
  <si>
    <t>Biblioteca Centralizzata G. Goidanich</t>
  </si>
  <si>
    <t>Biblioteca Biomedica Centrale</t>
  </si>
  <si>
    <t>Biblioteca Centralizzata Clinica</t>
  </si>
  <si>
    <t>Dipartimento di Scienze Farmaceutiche</t>
  </si>
  <si>
    <t>Dip. Biologia evoluzionistica sperimentale</t>
  </si>
  <si>
    <t>Scienze Odontostomatologiche</t>
  </si>
  <si>
    <t>Biblioteca della Salute mentale e delle Scienze umane "Minguzzi - Gentili"</t>
  </si>
  <si>
    <t>bo801 bo316</t>
  </si>
  <si>
    <t>Biblioteca "Walter Bigiavi"</t>
  </si>
  <si>
    <t>BO121</t>
  </si>
  <si>
    <t>Leonarda Martino</t>
  </si>
  <si>
    <t>Parzialmente</t>
  </si>
  <si>
    <t>Biblioteca Dip. Psicologia</t>
  </si>
  <si>
    <t>bo333</t>
  </si>
  <si>
    <t>Lara Facchini</t>
  </si>
  <si>
    <t>Biblioteca di Scienze dell'Educazione</t>
  </si>
  <si>
    <t>bo225</t>
  </si>
  <si>
    <t>Federico Barbino</t>
  </si>
  <si>
    <t>Biblioteca Dipartimento Scienze Giuridiche "CICU"</t>
  </si>
  <si>
    <t>bo101</t>
  </si>
  <si>
    <t>Anna Pramstrahler</t>
  </si>
  <si>
    <t>Magazzini Esterni, Studi Docenti</t>
  </si>
  <si>
    <t xml:space="preserve">Biblioteca di Discipline Giuridiche dell'Economia e dell'Azienda </t>
  </si>
  <si>
    <t>BO122</t>
  </si>
  <si>
    <t>Luca Marchesini</t>
  </si>
  <si>
    <t>Biblioteca del Dipartimento di Politica, istituzioni, storia</t>
  </si>
  <si>
    <t>BO114</t>
  </si>
  <si>
    <t>Mariangela Mafessanti</t>
  </si>
  <si>
    <t>deposito in comune con le altre biblioteche di PH</t>
  </si>
  <si>
    <t>Biblioteca di Scienza Politica</t>
  </si>
  <si>
    <t>BO111</t>
  </si>
  <si>
    <t>Chiara Davinelli, Patrizia Fabbri, Silvia Tecchio</t>
  </si>
  <si>
    <t>piano di evacuazione [parte del DVR]</t>
  </si>
  <si>
    <t>Biblioteca Dipartimento di Sociologia</t>
  </si>
  <si>
    <t>BO113</t>
  </si>
  <si>
    <t>Mario Marchesini</t>
  </si>
  <si>
    <t>BIBLIOTECA DEL DIPARTIMENTO DI SCIENZE ECONOMICHE</t>
  </si>
  <si>
    <t>BO112</t>
  </si>
  <si>
    <t>Alessandra Gilioli</t>
  </si>
  <si>
    <t>Biblioteca del Dipartimento di Scienze Aziendali</t>
  </si>
  <si>
    <t>bo129</t>
  </si>
  <si>
    <t>Carlo Podaliri</t>
  </si>
  <si>
    <t>[------------------------------------]</t>
  </si>
  <si>
    <t>Biblioteca Dip. S. Statistiche</t>
  </si>
  <si>
    <t>bo133</t>
  </si>
  <si>
    <t>Luciana Sacchetti</t>
  </si>
  <si>
    <t>Biblioteca del CIRSFID</t>
  </si>
  <si>
    <t>bo104</t>
  </si>
  <si>
    <t>Silvia Girometti</t>
  </si>
  <si>
    <t>SCUOLA SUP. STUDI GIURIDICI
/SCUOLA SPEC.NE PROF.LEGALI - "REDENTI"</t>
  </si>
  <si>
    <t>BO103</t>
  </si>
  <si>
    <t>LUCA MORETTO</t>
  </si>
  <si>
    <t>DIREZIONE</t>
  </si>
  <si>
    <t>non
Applicabile</t>
  </si>
  <si>
    <t>Biblioteca SPISA</t>
  </si>
  <si>
    <t>BO102</t>
  </si>
  <si>
    <t>Angela Maria FABIANI</t>
  </si>
  <si>
    <t>studi doc.</t>
  </si>
  <si>
    <t>Biblioteca Autonoma di Chimica Industriale</t>
  </si>
  <si>
    <t>bo651</t>
  </si>
  <si>
    <t>Laura Peperoni</t>
  </si>
  <si>
    <t>327,89 ml in armadi chiusi lungo i corridoi dei Dipartimenti; 328,36 ml in locali dei Dipartimenti che ospitavano le ex biblioteche aggregate.</t>
  </si>
  <si>
    <t>Biblioteca di Ingegneria "Gian Paolo Dore"</t>
  </si>
  <si>
    <t>bo601</t>
  </si>
  <si>
    <t>Maria Pia Torricelli</t>
  </si>
  <si>
    <t>Sezione Diem</t>
  </si>
  <si>
    <t>bo620</t>
  </si>
  <si>
    <t>Sezione Die</t>
  </si>
  <si>
    <t>bo611</t>
  </si>
  <si>
    <t>Sezione Lazzaretto</t>
  </si>
  <si>
    <t>vedi nota</t>
  </si>
  <si>
    <t>studi docenti</t>
  </si>
  <si>
    <t>Biblioteca "Guido Horn d'Arturo" dell'Universita' e dell'Osservatorio Astronomico di Bologna</t>
  </si>
  <si>
    <t>BO404</t>
  </si>
  <si>
    <t>Raffaella Stasi</t>
  </si>
  <si>
    <t>82 m nella sede esterna di Loiano, 43 m nei corridoi allo stesso piano della biblioteca</t>
  </si>
  <si>
    <t>PARZIALMENTE</t>
  </si>
  <si>
    <t>Fondo INAF (libri appartenenti ad altro ente, ma collocati insieme ai testi Unibo)</t>
  </si>
  <si>
    <t>Biblioteca Del Dipartimento di Fisica</t>
  </si>
  <si>
    <t>BO 405</t>
  </si>
  <si>
    <t>Alessandra Foschi</t>
  </si>
  <si>
    <t>Biblioteca Dipartimento Matematica</t>
  </si>
  <si>
    <t>bo 411</t>
  </si>
  <si>
    <t>Rosella Biavati</t>
  </si>
  <si>
    <t>Biblioteca del Dipartimento di Chimica "G. Ciamician"</t>
  </si>
  <si>
    <t>BO401</t>
  </si>
  <si>
    <t>Gustavo Filippucci</t>
  </si>
  <si>
    <t>47 studi, 60 magaz. non accessibile, 367 in scaff. esterni</t>
  </si>
  <si>
    <t>DVR + linee guida su sicurezza e salute</t>
  </si>
  <si>
    <t>Michele Santoro</t>
  </si>
  <si>
    <t>---</t>
  </si>
  <si>
    <t>Biblioteca DICASM</t>
  </si>
  <si>
    <t>BO604</t>
  </si>
  <si>
    <t>Biblioteca DICMA</t>
  </si>
  <si>
    <t>BO616</t>
  </si>
  <si>
    <t>Biblioteca Dore (sez. colloc. Lazzaretto)</t>
  </si>
  <si>
    <t>BO601</t>
  </si>
  <si>
    <t>Biblioteca del Lazzaretto</t>
  </si>
  <si>
    <t>Biblioteca DEIS</t>
  </si>
  <si>
    <t>BO610</t>
  </si>
  <si>
    <t>Sonia Campese</t>
  </si>
  <si>
    <t>studi doc e corridoi</t>
  </si>
  <si>
    <t xml:space="preserve">Biblioteca Dipartimento Scienze della Terra e Geologico-Ambientali </t>
  </si>
  <si>
    <t>BO 412</t>
  </si>
  <si>
    <t>Franca Mandrioli</t>
  </si>
  <si>
    <t>Sala Fotocopiatrice +Sala Studenti</t>
  </si>
  <si>
    <t>BIBLIOTECA DI DISCIPLINE UMANISTICHE</t>
  </si>
  <si>
    <t>BO201</t>
  </si>
  <si>
    <t>ALESSANDRA MASSARI</t>
  </si>
  <si>
    <t>BIBLIOTECA DI DI DISCIPLINE STORICHE, ANTROPOLOGICHE E GEOGRAFICHE</t>
  </si>
  <si>
    <t>BO222</t>
  </si>
  <si>
    <t>GISELLA FIDELIO</t>
  </si>
  <si>
    <t>Sezione di Botanica</t>
  </si>
  <si>
    <t>bo410</t>
  </si>
  <si>
    <t>aule, labaratori, magazzino esterno</t>
  </si>
  <si>
    <t>SEZIONE DI GEOGRAFIA</t>
  </si>
  <si>
    <t>Biblioteca Dipartimento di Paleografia e Medievistica</t>
  </si>
  <si>
    <t>bo218</t>
  </si>
  <si>
    <t>Ferdinando Briamonte</t>
  </si>
  <si>
    <t>73 ml in studi docenti, 12 ml in lab. Informat., 5 ml in uffici</t>
  </si>
  <si>
    <t xml:space="preserve">Biblioteca Dipartimento di Archeologia  Sede di Bologna </t>
  </si>
  <si>
    <t>BO 204</t>
  </si>
  <si>
    <t>Antonella Tonelli</t>
  </si>
  <si>
    <t>corridoio</t>
  </si>
  <si>
    <t>Biblioteca Dipartmento di Archeologia - sede di Ravenna</t>
  </si>
  <si>
    <t>bo 203</t>
  </si>
  <si>
    <t>Almarella Mandolesi</t>
  </si>
  <si>
    <t>BIBLIOTECA Dipartimento di Storia Antica</t>
  </si>
  <si>
    <t>bo215</t>
  </si>
  <si>
    <t>IRMA PIRINI</t>
  </si>
  <si>
    <t>corridoi</t>
  </si>
  <si>
    <t>Biblioteca "I.B. Supino"- Dipartimento Arti Visive</t>
  </si>
  <si>
    <t>bo216</t>
  </si>
  <si>
    <t>Paola Taddia</t>
  </si>
  <si>
    <t>Atri esterni alla Sup. tot. (D)</t>
  </si>
  <si>
    <t>Biblioteca Dipartimento di Discipline della Comunicazione</t>
  </si>
  <si>
    <t>bo205</t>
  </si>
  <si>
    <t>Franco Ricci</t>
  </si>
  <si>
    <t xml:space="preserve"> </t>
  </si>
  <si>
    <t>Biblioteca del Dipartimento di Musica e Spettacolo</t>
  </si>
  <si>
    <t>bo206</t>
  </si>
  <si>
    <t>Marinella Menetti</t>
  </si>
  <si>
    <t>Biblioteca del Dipartimento di Filologia Classica e Medioevale</t>
  </si>
  <si>
    <t>bo207</t>
  </si>
  <si>
    <t>Raffaella Calzolari</t>
  </si>
  <si>
    <t>Biblioteca del Dipartimento di Italianistica</t>
  </si>
  <si>
    <t>bo213</t>
  </si>
  <si>
    <t>Federica Rossi</t>
  </si>
  <si>
    <t xml:space="preserve"> -</t>
  </si>
  <si>
    <t>20 ml</t>
  </si>
  <si>
    <t>DRV</t>
  </si>
  <si>
    <t>Biblioteca del Dipartimento di Lingue e Letterature Straniere Moderne</t>
  </si>
  <si>
    <t>BO209</t>
  </si>
  <si>
    <t>Paolo Albertazzi</t>
  </si>
  <si>
    <t>centri dip. e interdip.</t>
  </si>
  <si>
    <t>Biblioteca Dipartimento Studi Linguistici e Orientali</t>
  </si>
  <si>
    <t>bo212</t>
  </si>
  <si>
    <t>Claudia Guarnieri</t>
  </si>
  <si>
    <t>Biblioteca "F. Battaglia" - Dipartimento di Filosofia</t>
  </si>
  <si>
    <t>bo210</t>
  </si>
  <si>
    <t>Antonella Brunelli</t>
  </si>
  <si>
    <t>studi docenti, sale didattica</t>
  </si>
  <si>
    <t>Biblioteca Archivio Storico</t>
  </si>
  <si>
    <t>bo100</t>
  </si>
  <si>
    <t>Chiara Cocchi</t>
  </si>
  <si>
    <t>Biblioteca del Centro Interfacolta' di Linguistica Teorica e Applicata "Luigi Heilmann"</t>
  </si>
  <si>
    <t>bo227</t>
  </si>
  <si>
    <t>studi docenti + centro ALTAIR</t>
  </si>
  <si>
    <t>Altre strutture</t>
  </si>
  <si>
    <t>Biblioteca Fondazione Federico Zeri</t>
  </si>
  <si>
    <t>BO666</t>
  </si>
  <si>
    <t>Francesca Tancini</t>
  </si>
  <si>
    <t>Sala riunioni II piano; Fondo Gaudenzi in Sala Testi Civilistici</t>
  </si>
  <si>
    <t>bo605</t>
  </si>
  <si>
    <t>Raffaella Inglese</t>
  </si>
  <si>
    <t>Biblioteca DAPT [Dipartimento di Architettura e Pianificazione territoriale dell'Università]</t>
  </si>
  <si>
    <t>corridoi studi</t>
  </si>
  <si>
    <t>Biblioteca DISTART</t>
  </si>
  <si>
    <t>bo627</t>
  </si>
  <si>
    <t>Palazzo Hercolani, emeroteca, studio Freddi, CESROG (Fondo Di Federico)</t>
  </si>
  <si>
    <t>[BO211]</t>
  </si>
  <si>
    <t>BO204</t>
  </si>
  <si>
    <t>Biblioteca Centralizzata G. Goidanich della Facoltà di Agraria</t>
  </si>
  <si>
    <t>Biblioteca Centralizzata di Medicina Veterinaria G. B. Ercolani</t>
  </si>
  <si>
    <t>Biblioteca centralizzata clinica. Facoltà di Medicina e Chirurgia. Sede Nuove Patologie</t>
  </si>
  <si>
    <t xml:space="preserve">Biblioteca del Dipartimento di Scienze Statistiche "P.Fortunati" </t>
  </si>
  <si>
    <t>Biblioteca Scuola di Specializzazione in Diritto Amministrativo e Studi sull'Amministrazione Pubblica (SPISA)</t>
  </si>
  <si>
    <t>bo319</t>
  </si>
  <si>
    <t>Lucia Violato</t>
  </si>
  <si>
    <t>inscatolati e depositati nei magazzini del museo</t>
  </si>
  <si>
    <t>totale</t>
  </si>
  <si>
    <t>media</t>
  </si>
  <si>
    <t>mediana</t>
  </si>
  <si>
    <t>Biblioteca della sezione di Anatomia Umana Normale del Dipartimento di Scienze Anatomiche Umane e Fisiopatologia dell'apparato locomotore</t>
  </si>
  <si>
    <t>già disponibile in SOL</t>
  </si>
  <si>
    <t>--&gt;</t>
  </si>
  <si>
    <t>*di cui non accessibile</t>
  </si>
  <si>
    <t>[dato ricavato]</t>
  </si>
  <si>
    <t>Biblioteca aggregata G. Michelucci [DAPT+DISTART]</t>
  </si>
  <si>
    <t>personale (da rilevazione 2009)</t>
  </si>
  <si>
    <t>scaffale totale-(chiuso totale+aperto totale)</t>
  </si>
  <si>
    <t>ctrl coerenza</t>
  </si>
  <si>
    <t>=&gt;0</t>
  </si>
  <si>
    <t>scaff chiuso totale-scaff chiuso occupato</t>
  </si>
  <si>
    <t>scaff aperto totale-scaff aperto occupato</t>
  </si>
  <si>
    <t>25 vol al ml</t>
  </si>
  <si>
    <t>30 vol al ml</t>
  </si>
  <si>
    <t>Altri dati significativi</t>
  </si>
  <si>
    <t>scaffale occupato totale</t>
  </si>
  <si>
    <t>Biblioteca DIENCA</t>
  </si>
  <si>
    <t>bo613</t>
  </si>
  <si>
    <t>Carlo-Massimo Carlino</t>
  </si>
  <si>
    <t>solo promemoria per formula, escludere righe non riferite a biblioteche</t>
  </si>
  <si>
    <t>scaffale non occupato totale</t>
  </si>
  <si>
    <t>totale acquisizioni monografie 2009 (effettive+straordinarie)</t>
  </si>
  <si>
    <t>bo126</t>
  </si>
  <si>
    <t>Roberto    Cervone</t>
  </si>
  <si>
    <t>si</t>
  </si>
  <si>
    <t>Biblioteca Dipartimento Scienze Giuridiche "CICU" - corr 3</t>
  </si>
  <si>
    <t>percentuale di superficie accessibile rispetto alla superficie totale</t>
  </si>
  <si>
    <t>percentuale di scaffale chiuso rispetto al totale</t>
  </si>
  <si>
    <t>percentuale di scaffale aperto ancora libero rispetto allo scaffale aperto totale</t>
  </si>
  <si>
    <t>percentuale di scaffale chiuso ancora libero rispetto allo scaffale chiuso totale</t>
  </si>
  <si>
    <t>* in spazi esterni alla biblioteca</t>
  </si>
  <si>
    <t>percentuale di biblioteche totalmente accessibili</t>
  </si>
  <si>
    <t>percentuale di biblioteche parzialmente accessibili</t>
  </si>
  <si>
    <t>percentuale di biblioteche non accessibili</t>
  </si>
  <si>
    <t>percentuale di biblioteche adeguate alla normativa sulla sicurezza</t>
  </si>
  <si>
    <t>percentuale di biblioteche parzialmente adeguate alla normativa sulla sicurezza</t>
  </si>
  <si>
    <t>annate di riviste cessate doppie fra tutte le biblioteche unibo</t>
  </si>
  <si>
    <t>l'elettr. sicuro va contrassegnato nel DB</t>
  </si>
  <si>
    <t>annate di riviste correnti doppie ante 2000 fra tutte le biblioteche unibo</t>
  </si>
  <si>
    <t>lista dei volumi ammessi al prestito non prestati negli ultimi 10 anni a livello di collocazione</t>
  </si>
  <si>
    <t>estrazione ad hoc</t>
  </si>
  <si>
    <t>monografie moderne doppie interne alla biblioteca (1900-2000)</t>
  </si>
  <si>
    <t>monografie moderne doppie fra tutte le biblioteche unibo (1900-2000)</t>
  </si>
  <si>
    <t>VARIE</t>
  </si>
  <si>
    <t>da predisporre per poterla fare in caso di necessità</t>
  </si>
  <si>
    <t>* è possibile identificare le vecchie edizioni di un'opera?</t>
  </si>
  <si>
    <t>* come valutare le collezioni non ammesse al prestito e di cui non vengono registrate le consultazioni?</t>
  </si>
  <si>
    <t>CENSIMENTO SPAZI E COLLEZIONI DELLE BIBLIOTECHE DELL'ATENEO - SEDE DI BOLOGNA (ESCLUSA BUB)</t>
  </si>
  <si>
    <t>titoli cartacei unibo corrispondenti ad abbonamenti elettronici unibo o cipe/unibo</t>
  </si>
  <si>
    <t xml:space="preserve">NB: </t>
  </si>
  <si>
    <t>* tenere distinte le donazioni, i fondi particolari, gli antichi, ecc.</t>
  </si>
  <si>
    <t>* riviste=abbonamenti</t>
  </si>
  <si>
    <t>* escludere BUB e Poli</t>
  </si>
  <si>
    <t>Totale annate cartacee unibo (considerando anche annate doppie, triple ecc): 814221</t>
  </si>
  <si>
    <t>Totale abbonamenti cartacei correnti unibo (considerando anche gli abbonamenti doppi, tripli ecc): 9798</t>
  </si>
  <si>
    <t>Gabriella</t>
  </si>
  <si>
    <t>estrazioni ricevute</t>
  </si>
  <si>
    <t>=0</t>
  </si>
  <si>
    <t>ml annui monografie</t>
  </si>
  <si>
    <t>ml annui riviste</t>
  </si>
  <si>
    <t>ml annui mon+riv</t>
  </si>
  <si>
    <t>--&gt; annate di sviluppo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</si>
</sst>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#,##0;[Red]#,##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&quot;€&quot;\ #,##0.00"/>
    <numFmt numFmtId="190" formatCode="0.0%"/>
    <numFmt numFmtId="191" formatCode="[$€-2]\ #.##000_);[Red]\([$€-2]\ #.##000\)"/>
    <numFmt numFmtId="192" formatCode="&quot;€ &quot;#,##0.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20"/>
      <color indexed="12"/>
      <name val="Verdana"/>
      <family val="2"/>
    </font>
    <font>
      <u val="single"/>
      <sz val="20"/>
      <color indexed="61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color indexed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Verdana"/>
      <family val="0"/>
    </font>
    <font>
      <sz val="9"/>
      <name val="Verdana"/>
      <family val="0"/>
    </font>
    <font>
      <b/>
      <sz val="8"/>
      <color indexed="10"/>
      <name val="Verdana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22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4" borderId="4" applyNumberFormat="0" applyFont="0" applyAlignment="0" applyProtection="0"/>
    <xf numFmtId="0" fontId="13" fillId="2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3" fontId="24" fillId="0" borderId="10" xfId="0" applyNumberFormat="1" applyFont="1" applyBorder="1" applyAlignment="1" applyProtection="1">
      <alignment horizontal="center" vertical="center"/>
      <protection/>
    </xf>
    <xf numFmtId="189" fontId="23" fillId="3" borderId="1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Alignment="1">
      <alignment/>
    </xf>
    <xf numFmtId="3" fontId="23" fillId="6" borderId="10" xfId="0" applyNumberFormat="1" applyFont="1" applyFill="1" applyBorder="1" applyAlignment="1" applyProtection="1">
      <alignment horizontal="center" vertical="center" wrapText="1"/>
      <protection/>
    </xf>
    <xf numFmtId="3" fontId="23" fillId="6" borderId="10" xfId="0" applyNumberFormat="1" applyFont="1" applyFill="1" applyBorder="1" applyAlignment="1" applyProtection="1">
      <alignment horizontal="center" vertical="center"/>
      <protection/>
    </xf>
    <xf numFmtId="3" fontId="23" fillId="15" borderId="10" xfId="0" applyNumberFormat="1" applyFont="1" applyFill="1" applyBorder="1" applyAlignment="1" applyProtection="1">
      <alignment horizontal="center" vertical="center"/>
      <protection/>
    </xf>
    <xf numFmtId="10" fontId="23" fillId="15" borderId="10" xfId="50" applyNumberFormat="1" applyFont="1" applyFill="1" applyBorder="1" applyAlignment="1" applyProtection="1">
      <alignment horizontal="center" vertical="center"/>
      <protection/>
    </xf>
    <xf numFmtId="3" fontId="24" fillId="6" borderId="10" xfId="0" applyNumberFormat="1" applyFont="1" applyFill="1" applyBorder="1" applyAlignment="1" applyProtection="1">
      <alignment horizontal="center" vertical="center" wrapText="1"/>
      <protection/>
    </xf>
    <xf numFmtId="3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10" fontId="26" fillId="0" borderId="0" xfId="50" applyNumberFormat="1" applyFont="1" applyAlignment="1">
      <alignment/>
    </xf>
    <xf numFmtId="4" fontId="26" fillId="0" borderId="0" xfId="0" applyNumberFormat="1" applyFont="1" applyAlignment="1">
      <alignment horizontal="center"/>
    </xf>
    <xf numFmtId="189" fontId="26" fillId="0" borderId="0" xfId="0" applyNumberFormat="1" applyFont="1" applyAlignment="1">
      <alignment/>
    </xf>
    <xf numFmtId="4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10" fontId="26" fillId="0" borderId="10" xfId="50" applyNumberFormat="1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189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4" fontId="23" fillId="6" borderId="11" xfId="0" applyNumberFormat="1" applyFont="1" applyFill="1" applyBorder="1" applyAlignment="1" applyProtection="1">
      <alignment horizontal="center" vertical="center"/>
      <protection hidden="1"/>
    </xf>
    <xf numFmtId="3" fontId="24" fillId="6" borderId="12" xfId="0" applyNumberFormat="1" applyFont="1" applyFill="1" applyBorder="1" applyAlignment="1" applyProtection="1">
      <alignment horizontal="center" wrapText="1"/>
      <protection/>
    </xf>
    <xf numFmtId="3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3" fontId="24" fillId="6" borderId="0" xfId="0" applyNumberFormat="1" applyFont="1" applyFill="1" applyBorder="1" applyAlignment="1" applyProtection="1">
      <alignment horizontal="center" vertical="center"/>
      <protection/>
    </xf>
    <xf numFmtId="3" fontId="24" fillId="6" borderId="0" xfId="0" applyNumberFormat="1" applyFont="1" applyFill="1" applyBorder="1" applyAlignment="1" applyProtection="1">
      <alignment horizontal="center" wrapText="1"/>
      <protection/>
    </xf>
    <xf numFmtId="4" fontId="23" fillId="6" borderId="0" xfId="0" applyNumberFormat="1" applyFont="1" applyFill="1" applyBorder="1" applyAlignment="1" applyProtection="1">
      <alignment horizontal="center" vertical="center" wrapText="1"/>
      <protection/>
    </xf>
    <xf numFmtId="4" fontId="24" fillId="6" borderId="0" xfId="0" applyNumberFormat="1" applyFont="1" applyFill="1" applyBorder="1" applyAlignment="1" applyProtection="1">
      <alignment horizontal="center" wrapText="1"/>
      <protection/>
    </xf>
    <xf numFmtId="3" fontId="24" fillId="6" borderId="0" xfId="0" applyNumberFormat="1" applyFont="1" applyFill="1" applyBorder="1" applyAlignment="1" applyProtection="1">
      <alignment horizontal="center" vertical="center" wrapText="1"/>
      <protection/>
    </xf>
    <xf numFmtId="4" fontId="24" fillId="6" borderId="0" xfId="0" applyNumberFormat="1" applyFont="1" applyFill="1" applyBorder="1" applyAlignment="1" applyProtection="1">
      <alignment horizontal="center" vertical="center" wrapText="1"/>
      <protection/>
    </xf>
    <xf numFmtId="3" fontId="24" fillId="17" borderId="0" xfId="0" applyNumberFormat="1" applyFont="1" applyFill="1" applyBorder="1" applyAlignment="1" applyProtection="1">
      <alignment horizontal="center" vertical="center" wrapText="1"/>
      <protection/>
    </xf>
    <xf numFmtId="3" fontId="23" fillId="6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Border="1" applyAlignment="1" applyProtection="1">
      <alignment horizontal="center" vertical="center" wrapText="1"/>
      <protection/>
    </xf>
    <xf numFmtId="3" fontId="24" fillId="0" borderId="0" xfId="0" applyNumberFormat="1" applyFont="1" applyBorder="1" applyAlignment="1" applyProtection="1">
      <alignment horizontal="center" vertical="center" wrapText="1"/>
      <protection/>
    </xf>
    <xf numFmtId="3" fontId="23" fillId="6" borderId="0" xfId="0" applyNumberFormat="1" applyFont="1" applyFill="1" applyBorder="1" applyAlignment="1" applyProtection="1">
      <alignment horizontal="center" wrapText="1"/>
      <protection/>
    </xf>
    <xf numFmtId="3" fontId="24" fillId="15" borderId="0" xfId="0" applyNumberFormat="1" applyFont="1" applyFill="1" applyBorder="1" applyAlignment="1" applyProtection="1">
      <alignment horizontal="center" wrapText="1"/>
      <protection/>
    </xf>
    <xf numFmtId="10" fontId="24" fillId="0" borderId="0" xfId="50" applyNumberFormat="1" applyFont="1" applyBorder="1" applyAlignment="1" applyProtection="1">
      <alignment horizontal="center" vertical="center" wrapText="1"/>
      <protection/>
    </xf>
    <xf numFmtId="4" fontId="24" fillId="18" borderId="0" xfId="0" applyNumberFormat="1" applyFont="1" applyFill="1" applyBorder="1" applyAlignment="1" applyProtection="1">
      <alignment horizontal="center" vertical="center" wrapText="1"/>
      <protection/>
    </xf>
    <xf numFmtId="3" fontId="24" fillId="18" borderId="0" xfId="0" applyNumberFormat="1" applyFont="1" applyFill="1" applyBorder="1" applyAlignment="1" applyProtection="1">
      <alignment horizontal="center" vertical="center" wrapText="1"/>
      <protection/>
    </xf>
    <xf numFmtId="4" fontId="23" fillId="18" borderId="0" xfId="0" applyNumberFormat="1" applyFont="1" applyFill="1" applyBorder="1" applyAlignment="1" applyProtection="1">
      <alignment horizontal="center" vertical="center" wrapText="1"/>
      <protection/>
    </xf>
    <xf numFmtId="4" fontId="23" fillId="3" borderId="0" xfId="0" applyNumberFormat="1" applyFont="1" applyFill="1" applyBorder="1" applyAlignment="1" applyProtection="1">
      <alignment horizontal="center" vertical="center" wrapText="1"/>
      <protection/>
    </xf>
    <xf numFmtId="4" fontId="23" fillId="19" borderId="0" xfId="0" applyNumberFormat="1" applyFont="1" applyFill="1" applyBorder="1" applyAlignment="1" applyProtection="1">
      <alignment horizontal="center" vertical="center" wrapText="1"/>
      <protection/>
    </xf>
    <xf numFmtId="189" fontId="23" fillId="3" borderId="0" xfId="0" applyNumberFormat="1" applyFont="1" applyFill="1" applyBorder="1" applyAlignment="1" applyProtection="1">
      <alignment vertical="center"/>
      <protection/>
    </xf>
    <xf numFmtId="3" fontId="23" fillId="6" borderId="11" xfId="0" applyNumberFormat="1" applyFont="1" applyFill="1" applyBorder="1" applyAlignment="1" applyProtection="1">
      <alignment horizontal="center" vertical="center" wrapText="1"/>
      <protection/>
    </xf>
    <xf numFmtId="3" fontId="23" fillId="2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4" fontId="23" fillId="6" borderId="0" xfId="0" applyNumberFormat="1" applyFont="1" applyFill="1" applyBorder="1" applyAlignment="1" applyProtection="1">
      <alignment horizontal="center" vertical="center"/>
      <protection hidden="1"/>
    </xf>
    <xf numFmtId="4" fontId="23" fillId="6" borderId="10" xfId="0" applyNumberFormat="1" applyFont="1" applyFill="1" applyBorder="1" applyAlignment="1" applyProtection="1">
      <alignment horizontal="center" vertical="center" wrapText="1"/>
      <protection/>
    </xf>
    <xf numFmtId="4" fontId="23" fillId="6" borderId="13" xfId="0" applyNumberFormat="1" applyFont="1" applyFill="1" applyBorder="1" applyAlignment="1" applyProtection="1">
      <alignment horizontal="center" vertical="center"/>
      <protection hidden="1"/>
    </xf>
    <xf numFmtId="2" fontId="23" fillId="6" borderId="10" xfId="0" applyNumberFormat="1" applyFont="1" applyFill="1" applyBorder="1" applyAlignment="1" applyProtection="1">
      <alignment horizontal="center" wrapText="1"/>
      <protection/>
    </xf>
    <xf numFmtId="2" fontId="24" fillId="6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3" fontId="25" fillId="6" borderId="0" xfId="0" applyNumberFormat="1" applyFont="1" applyFill="1" applyBorder="1" applyAlignment="1" applyProtection="1">
      <alignment horizontal="center" vertical="center"/>
      <protection/>
    </xf>
    <xf numFmtId="4" fontId="25" fillId="6" borderId="0" xfId="0" applyNumberFormat="1" applyFont="1" applyFill="1" applyBorder="1" applyAlignment="1" applyProtection="1">
      <alignment horizontal="center" vertical="center"/>
      <protection hidden="1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3" fontId="28" fillId="16" borderId="10" xfId="0" applyNumberFormat="1" applyFont="1" applyFill="1" applyBorder="1" applyAlignment="1">
      <alignment/>
    </xf>
    <xf numFmtId="2" fontId="28" fillId="16" borderId="10" xfId="0" applyNumberFormat="1" applyFont="1" applyFill="1" applyBorder="1" applyAlignment="1">
      <alignment/>
    </xf>
    <xf numFmtId="4" fontId="28" fillId="16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4" fontId="28" fillId="0" borderId="14" xfId="46" applyNumberFormat="1" applyFont="1" applyFill="1" applyBorder="1" applyAlignment="1">
      <alignment/>
    </xf>
    <xf numFmtId="0" fontId="0" fillId="0" borderId="15" xfId="0" applyBorder="1" applyAlignment="1">
      <alignment/>
    </xf>
    <xf numFmtId="0" fontId="23" fillId="6" borderId="10" xfId="0" applyFont="1" applyFill="1" applyBorder="1" applyAlignment="1" applyProtection="1">
      <alignment horizontal="center" vertical="center" wrapText="1"/>
      <protection/>
    </xf>
    <xf numFmtId="0" fontId="0" fillId="6" borderId="0" xfId="0" applyFont="1" applyFill="1" applyAlignment="1">
      <alignment/>
    </xf>
    <xf numFmtId="0" fontId="0" fillId="6" borderId="16" xfId="0" applyFill="1" applyBorder="1" applyAlignment="1">
      <alignment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4" fillId="6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" fontId="28" fillId="0" borderId="0" xfId="0" applyNumberFormat="1" applyFont="1" applyAlignment="1">
      <alignment horizontal="left"/>
    </xf>
    <xf numFmtId="4" fontId="28" fillId="0" borderId="0" xfId="0" applyNumberFormat="1" applyFont="1" applyFill="1" applyBorder="1" applyAlignment="1">
      <alignment wrapText="1"/>
    </xf>
    <xf numFmtId="0" fontId="28" fillId="0" borderId="10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6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28" fillId="0" borderId="10" xfId="0" applyFont="1" applyFill="1" applyBorder="1" applyAlignment="1" applyProtection="1">
      <alignment vertical="center" wrapText="1"/>
      <protection/>
    </xf>
    <xf numFmtId="4" fontId="28" fillId="0" borderId="0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/>
    </xf>
    <xf numFmtId="3" fontId="28" fillId="0" borderId="10" xfId="0" applyNumberFormat="1" applyFont="1" applyBorder="1" applyAlignment="1">
      <alignment/>
    </xf>
    <xf numFmtId="10" fontId="28" fillId="0" borderId="10" xfId="50" applyNumberFormat="1" applyFont="1" applyBorder="1" applyAlignment="1">
      <alignment/>
    </xf>
    <xf numFmtId="4" fontId="28" fillId="0" borderId="10" xfId="0" applyNumberFormat="1" applyFont="1" applyBorder="1" applyAlignment="1">
      <alignment horizontal="center"/>
    </xf>
    <xf numFmtId="189" fontId="28" fillId="0" borderId="1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8" fillId="0" borderId="10" xfId="0" applyFont="1" applyBorder="1" applyAlignment="1" applyProtection="1">
      <alignment horizontal="left" vertical="center" wrapText="1" indent="1"/>
      <protection/>
    </xf>
    <xf numFmtId="4" fontId="28" fillId="0" borderId="10" xfId="0" applyNumberFormat="1" applyFont="1" applyFill="1" applyBorder="1" applyAlignment="1">
      <alignment horizontal="left" indent="1"/>
    </xf>
    <xf numFmtId="0" fontId="24" fillId="0" borderId="1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4" fontId="26" fillId="0" borderId="0" xfId="0" applyNumberFormat="1" applyFont="1" applyAlignment="1">
      <alignment horizontal="left"/>
    </xf>
    <xf numFmtId="4" fontId="28" fillId="0" borderId="10" xfId="0" applyNumberFormat="1" applyFont="1" applyBorder="1" applyAlignment="1">
      <alignment horizontal="left"/>
    </xf>
    <xf numFmtId="4" fontId="28" fillId="0" borderId="10" xfId="0" applyNumberFormat="1" applyFont="1" applyFill="1" applyBorder="1" applyAlignment="1">
      <alignment horizontal="left"/>
    </xf>
    <xf numFmtId="3" fontId="28" fillId="0" borderId="10" xfId="0" applyNumberFormat="1" applyFont="1" applyBorder="1" applyAlignment="1" applyProtection="1">
      <alignment horizontal="right" vertical="center" wrapText="1"/>
      <protection/>
    </xf>
    <xf numFmtId="3" fontId="26" fillId="0" borderId="10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4" fillId="6" borderId="0" xfId="0" applyNumberFormat="1" applyFont="1" applyFill="1" applyBorder="1" applyAlignment="1" applyProtection="1">
      <alignment horizontal="left" vertical="center"/>
      <protection/>
    </xf>
    <xf numFmtId="3" fontId="26" fillId="0" borderId="0" xfId="0" applyNumberFormat="1" applyFont="1" applyAlignment="1">
      <alignment horizontal="left"/>
    </xf>
    <xf numFmtId="3" fontId="28" fillId="0" borderId="10" xfId="0" applyNumberFormat="1" applyFont="1" applyBorder="1" applyAlignment="1" applyProtection="1">
      <alignment horizontal="left" vertical="center" wrapText="1"/>
      <protection/>
    </xf>
    <xf numFmtId="3" fontId="26" fillId="0" borderId="10" xfId="0" applyNumberFormat="1" applyFont="1" applyBorder="1" applyAlignment="1">
      <alignment horizontal="left"/>
    </xf>
    <xf numFmtId="3" fontId="28" fillId="0" borderId="10" xfId="0" applyNumberFormat="1" applyFont="1" applyBorder="1" applyAlignment="1">
      <alignment horizontal="left"/>
    </xf>
    <xf numFmtId="3" fontId="28" fillId="0" borderId="10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left"/>
    </xf>
    <xf numFmtId="4" fontId="27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 horizontal="left"/>
    </xf>
    <xf numFmtId="3" fontId="28" fillId="0" borderId="10" xfId="0" applyNumberFormat="1" applyFont="1" applyFill="1" applyBorder="1" applyAlignment="1">
      <alignment horizontal="right"/>
    </xf>
    <xf numFmtId="4" fontId="28" fillId="0" borderId="10" xfId="0" applyNumberFormat="1" applyFont="1" applyBorder="1" applyAlignment="1">
      <alignment horizontal="left" indent="1"/>
    </xf>
    <xf numFmtId="0" fontId="28" fillId="0" borderId="10" xfId="0" applyFont="1" applyBorder="1" applyAlignment="1">
      <alignment horizontal="left"/>
    </xf>
    <xf numFmtId="3" fontId="28" fillId="0" borderId="10" xfId="0" applyNumberFormat="1" applyFont="1" applyBorder="1" applyAlignment="1">
      <alignment horizontal="center"/>
    </xf>
    <xf numFmtId="10" fontId="28" fillId="0" borderId="10" xfId="50" applyNumberFormat="1" applyFont="1" applyBorder="1" applyAlignment="1">
      <alignment horizontal="center"/>
    </xf>
    <xf numFmtId="189" fontId="28" fillId="0" borderId="10" xfId="0" applyNumberFormat="1" applyFont="1" applyBorder="1" applyAlignment="1">
      <alignment horizontal="center"/>
    </xf>
    <xf numFmtId="189" fontId="28" fillId="16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left" wrapText="1"/>
    </xf>
    <xf numFmtId="4" fontId="26" fillId="0" borderId="10" xfId="0" applyNumberFormat="1" applyFont="1" applyBorder="1" applyAlignment="1">
      <alignment horizontal="left"/>
    </xf>
    <xf numFmtId="3" fontId="26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3" fontId="28" fillId="0" borderId="10" xfId="0" applyNumberFormat="1" applyFont="1" applyFill="1" applyBorder="1" applyAlignment="1">
      <alignment horizontal="right" wrapText="1"/>
    </xf>
    <xf numFmtId="3" fontId="28" fillId="0" borderId="10" xfId="0" applyNumberFormat="1" applyFont="1" applyFill="1" applyBorder="1" applyAlignment="1">
      <alignment horizontal="left" wrapText="1"/>
    </xf>
    <xf numFmtId="3" fontId="28" fillId="10" borderId="10" xfId="0" applyNumberFormat="1" applyFont="1" applyFill="1" applyBorder="1" applyAlignment="1">
      <alignment horizontal="right"/>
    </xf>
    <xf numFmtId="3" fontId="28" fillId="10" borderId="10" xfId="0" applyNumberFormat="1" applyFont="1" applyFill="1" applyBorder="1" applyAlignment="1">
      <alignment horizontal="left"/>
    </xf>
    <xf numFmtId="4" fontId="28" fillId="10" borderId="10" xfId="0" applyNumberFormat="1" applyFont="1" applyFill="1" applyBorder="1" applyAlignment="1">
      <alignment/>
    </xf>
    <xf numFmtId="0" fontId="28" fillId="20" borderId="0" xfId="0" applyFont="1" applyFill="1" applyBorder="1" applyAlignment="1" applyProtection="1">
      <alignment vertical="center" wrapText="1"/>
      <protection/>
    </xf>
    <xf numFmtId="0" fontId="0" fillId="20" borderId="0" xfId="0" applyFill="1" applyAlignment="1">
      <alignment/>
    </xf>
    <xf numFmtId="4" fontId="28" fillId="20" borderId="0" xfId="0" applyNumberFormat="1" applyFont="1" applyFill="1" applyBorder="1" applyAlignment="1">
      <alignment wrapText="1"/>
    </xf>
    <xf numFmtId="0" fontId="0" fillId="20" borderId="15" xfId="0" applyFill="1" applyBorder="1" applyAlignment="1">
      <alignment/>
    </xf>
    <xf numFmtId="0" fontId="23" fillId="6" borderId="12" xfId="0" applyFont="1" applyFill="1" applyBorder="1" applyAlignment="1" applyProtection="1">
      <alignment horizontal="left" vertical="center"/>
      <protection/>
    </xf>
    <xf numFmtId="189" fontId="26" fillId="0" borderId="10" xfId="0" applyNumberFormat="1" applyFont="1" applyBorder="1" applyAlignment="1">
      <alignment horizontal="left"/>
    </xf>
    <xf numFmtId="189" fontId="28" fillId="0" borderId="10" xfId="0" applyNumberFormat="1" applyFont="1" applyBorder="1" applyAlignment="1">
      <alignment horizontal="left"/>
    </xf>
    <xf numFmtId="189" fontId="37" fillId="0" borderId="10" xfId="0" applyNumberFormat="1" applyFont="1" applyBorder="1" applyAlignment="1">
      <alignment horizontal="left" vertical="top" wrapText="1"/>
    </xf>
    <xf numFmtId="4" fontId="28" fillId="10" borderId="10" xfId="0" applyNumberFormat="1" applyFont="1" applyFill="1" applyBorder="1" applyAlignment="1">
      <alignment horizontal="left"/>
    </xf>
    <xf numFmtId="189" fontId="26" fillId="0" borderId="0" xfId="0" applyNumberFormat="1" applyFont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8" fillId="5" borderId="10" xfId="0" applyFont="1" applyFill="1" applyBorder="1" applyAlignment="1" applyProtection="1">
      <alignment horizontal="left" vertical="center" wrapText="1"/>
      <protection/>
    </xf>
    <xf numFmtId="3" fontId="28" fillId="5" borderId="10" xfId="0" applyNumberFormat="1" applyFont="1" applyFill="1" applyBorder="1" applyAlignment="1">
      <alignment horizontal="right"/>
    </xf>
    <xf numFmtId="3" fontId="28" fillId="5" borderId="10" xfId="0" applyNumberFormat="1" applyFont="1" applyFill="1" applyBorder="1" applyAlignment="1">
      <alignment horizontal="right" wrapText="1"/>
    </xf>
    <xf numFmtId="3" fontId="28" fillId="5" borderId="10" xfId="0" applyNumberFormat="1" applyFont="1" applyFill="1" applyBorder="1" applyAlignment="1">
      <alignment horizontal="left" wrapText="1"/>
    </xf>
    <xf numFmtId="3" fontId="28" fillId="5" borderId="10" xfId="0" applyNumberFormat="1" applyFont="1" applyFill="1" applyBorder="1" applyAlignment="1">
      <alignment horizontal="right"/>
    </xf>
    <xf numFmtId="3" fontId="28" fillId="5" borderId="10" xfId="0" applyNumberFormat="1" applyFont="1" applyFill="1" applyBorder="1" applyAlignment="1">
      <alignment/>
    </xf>
    <xf numFmtId="4" fontId="28" fillId="5" borderId="10" xfId="0" applyNumberFormat="1" applyFont="1" applyFill="1" applyBorder="1" applyAlignment="1">
      <alignment/>
    </xf>
    <xf numFmtId="10" fontId="28" fillId="5" borderId="10" xfId="50" applyNumberFormat="1" applyFont="1" applyFill="1" applyBorder="1" applyAlignment="1">
      <alignment/>
    </xf>
    <xf numFmtId="4" fontId="28" fillId="5" borderId="10" xfId="0" applyNumberFormat="1" applyFont="1" applyFill="1" applyBorder="1" applyAlignment="1">
      <alignment horizontal="center"/>
    </xf>
    <xf numFmtId="4" fontId="28" fillId="5" borderId="10" xfId="0" applyNumberFormat="1" applyFont="1" applyFill="1" applyBorder="1" applyAlignment="1">
      <alignment horizontal="center"/>
    </xf>
    <xf numFmtId="189" fontId="28" fillId="5" borderId="10" xfId="0" applyNumberFormat="1" applyFont="1" applyFill="1" applyBorder="1" applyAlignment="1">
      <alignment/>
    </xf>
    <xf numFmtId="189" fontId="28" fillId="5" borderId="10" xfId="0" applyNumberFormat="1" applyFont="1" applyFill="1" applyBorder="1" applyAlignment="1">
      <alignment horizontal="left"/>
    </xf>
    <xf numFmtId="189" fontId="28" fillId="5" borderId="10" xfId="0" applyNumberFormat="1" applyFont="1" applyFill="1" applyBorder="1" applyAlignment="1">
      <alignment/>
    </xf>
    <xf numFmtId="4" fontId="28" fillId="5" borderId="10" xfId="0" applyNumberFormat="1" applyFont="1" applyFill="1" applyBorder="1" applyAlignment="1">
      <alignment/>
    </xf>
    <xf numFmtId="3" fontId="26" fillId="5" borderId="10" xfId="0" applyNumberFormat="1" applyFont="1" applyFill="1" applyBorder="1" applyAlignment="1">
      <alignment/>
    </xf>
    <xf numFmtId="2" fontId="26" fillId="5" borderId="10" xfId="0" applyNumberFormat="1" applyFont="1" applyFill="1" applyBorder="1" applyAlignment="1">
      <alignment/>
    </xf>
    <xf numFmtId="4" fontId="26" fillId="5" borderId="10" xfId="0" applyNumberFormat="1" applyFont="1" applyFill="1" applyBorder="1" applyAlignment="1">
      <alignment/>
    </xf>
    <xf numFmtId="3" fontId="28" fillId="5" borderId="10" xfId="0" applyNumberFormat="1" applyFont="1" applyFill="1" applyBorder="1" applyAlignment="1">
      <alignment horizontal="left"/>
    </xf>
    <xf numFmtId="3" fontId="26" fillId="5" borderId="10" xfId="0" applyNumberFormat="1" applyFont="1" applyFill="1" applyBorder="1" applyAlignment="1">
      <alignment horizontal="right"/>
    </xf>
    <xf numFmtId="3" fontId="28" fillId="5" borderId="10" xfId="0" applyNumberFormat="1" applyFont="1" applyFill="1" applyBorder="1" applyAlignment="1">
      <alignment horizontal="right" wrapText="1"/>
    </xf>
    <xf numFmtId="3" fontId="26" fillId="5" borderId="10" xfId="0" applyNumberFormat="1" applyFont="1" applyFill="1" applyBorder="1" applyAlignment="1">
      <alignment/>
    </xf>
    <xf numFmtId="4" fontId="26" fillId="5" borderId="10" xfId="0" applyNumberFormat="1" applyFont="1" applyFill="1" applyBorder="1" applyAlignment="1">
      <alignment/>
    </xf>
    <xf numFmtId="10" fontId="26" fillId="5" borderId="10" xfId="50" applyNumberFormat="1" applyFont="1" applyFill="1" applyBorder="1" applyAlignment="1">
      <alignment/>
    </xf>
    <xf numFmtId="4" fontId="26" fillId="5" borderId="10" xfId="0" applyNumberFormat="1" applyFont="1" applyFill="1" applyBorder="1" applyAlignment="1">
      <alignment horizontal="center"/>
    </xf>
    <xf numFmtId="189" fontId="26" fillId="5" borderId="10" xfId="0" applyNumberFormat="1" applyFont="1" applyFill="1" applyBorder="1" applyAlignment="1">
      <alignment/>
    </xf>
    <xf numFmtId="189" fontId="26" fillId="5" borderId="10" xfId="0" applyNumberFormat="1" applyFont="1" applyFill="1" applyBorder="1" applyAlignment="1">
      <alignment/>
    </xf>
    <xf numFmtId="3" fontId="28" fillId="5" borderId="10" xfId="0" applyNumberFormat="1" applyFont="1" applyFill="1" applyBorder="1" applyAlignment="1">
      <alignment horizontal="left"/>
    </xf>
    <xf numFmtId="4" fontId="28" fillId="5" borderId="10" xfId="0" applyNumberFormat="1" applyFont="1" applyFill="1" applyBorder="1" applyAlignment="1">
      <alignment horizontal="left"/>
    </xf>
    <xf numFmtId="4" fontId="28" fillId="5" borderId="10" xfId="46" applyNumberFormat="1" applyFont="1" applyFill="1" applyBorder="1" applyAlignment="1">
      <alignment horizontal="left"/>
    </xf>
    <xf numFmtId="4" fontId="24" fillId="5" borderId="10" xfId="46" applyNumberFormat="1" applyFont="1" applyFill="1" applyBorder="1" applyAlignment="1">
      <alignment/>
    </xf>
    <xf numFmtId="0" fontId="28" fillId="5" borderId="10" xfId="0" applyFont="1" applyFill="1" applyBorder="1" applyAlignment="1" applyProtection="1">
      <alignment vertical="center" wrapText="1"/>
      <protection/>
    </xf>
    <xf numFmtId="4" fontId="28" fillId="5" borderId="10" xfId="0" applyNumberFormat="1" applyFont="1" applyFill="1" applyBorder="1" applyAlignment="1">
      <alignment wrapText="1"/>
    </xf>
    <xf numFmtId="4" fontId="28" fillId="5" borderId="10" xfId="0" applyNumberFormat="1" applyFont="1" applyFill="1" applyBorder="1" applyAlignment="1">
      <alignment horizontal="left" wrapText="1"/>
    </xf>
    <xf numFmtId="3" fontId="28" fillId="5" borderId="10" xfId="0" applyNumberFormat="1" applyFont="1" applyFill="1" applyBorder="1" applyAlignment="1" quotePrefix="1">
      <alignment horizontal="left"/>
    </xf>
    <xf numFmtId="4" fontId="24" fillId="5" borderId="10" xfId="0" applyNumberFormat="1" applyFont="1" applyFill="1" applyBorder="1" applyAlignment="1">
      <alignment/>
    </xf>
    <xf numFmtId="3" fontId="28" fillId="5" borderId="10" xfId="0" applyNumberFormat="1" applyFont="1" applyFill="1" applyBorder="1" applyAlignment="1">
      <alignment horizontal="left" wrapText="1"/>
    </xf>
    <xf numFmtId="3" fontId="24" fillId="5" borderId="10" xfId="0" applyNumberFormat="1" applyFont="1" applyFill="1" applyBorder="1" applyAlignment="1">
      <alignment horizontal="right"/>
    </xf>
    <xf numFmtId="4" fontId="24" fillId="5" borderId="10" xfId="0" applyNumberFormat="1" applyFont="1" applyFill="1" applyBorder="1" applyAlignment="1">
      <alignment wrapText="1"/>
    </xf>
    <xf numFmtId="3" fontId="24" fillId="5" borderId="10" xfId="0" applyNumberFormat="1" applyFont="1" applyFill="1" applyBorder="1" applyAlignment="1">
      <alignment horizontal="right" wrapText="1"/>
    </xf>
    <xf numFmtId="3" fontId="26" fillId="5" borderId="10" xfId="0" applyNumberFormat="1" applyFont="1" applyFill="1" applyBorder="1" applyAlignment="1">
      <alignment horizontal="right"/>
    </xf>
    <xf numFmtId="3" fontId="24" fillId="5" borderId="10" xfId="46" applyNumberFormat="1" applyFont="1" applyFill="1" applyBorder="1" applyAlignment="1">
      <alignment horizontal="right"/>
    </xf>
    <xf numFmtId="3" fontId="26" fillId="20" borderId="10" xfId="0" applyNumberFormat="1" applyFont="1" applyFill="1" applyBorder="1" applyAlignment="1">
      <alignment/>
    </xf>
    <xf numFmtId="2" fontId="26" fillId="20" borderId="10" xfId="0" applyNumberFormat="1" applyFont="1" applyFill="1" applyBorder="1" applyAlignment="1">
      <alignment/>
    </xf>
    <xf numFmtId="4" fontId="26" fillId="20" borderId="10" xfId="0" applyNumberFormat="1" applyFont="1" applyFill="1" applyBorder="1" applyAlignment="1">
      <alignment/>
    </xf>
    <xf numFmtId="3" fontId="26" fillId="5" borderId="10" xfId="0" applyNumberFormat="1" applyFont="1" applyFill="1" applyBorder="1" applyAlignment="1">
      <alignment/>
    </xf>
    <xf numFmtId="2" fontId="26" fillId="5" borderId="10" xfId="0" applyNumberFormat="1" applyFont="1" applyFill="1" applyBorder="1" applyAlignment="1">
      <alignment/>
    </xf>
    <xf numFmtId="3" fontId="26" fillId="5" borderId="10" xfId="0" applyNumberFormat="1" applyFont="1" applyFill="1" applyBorder="1" applyAlignment="1">
      <alignment vertical="center"/>
    </xf>
    <xf numFmtId="2" fontId="26" fillId="5" borderId="10" xfId="0" applyNumberFormat="1" applyFont="1" applyFill="1" applyBorder="1" applyAlignment="1">
      <alignment vertical="center"/>
    </xf>
    <xf numFmtId="4" fontId="26" fillId="5" borderId="10" xfId="0" applyNumberFormat="1" applyFont="1" applyFill="1" applyBorder="1" applyAlignment="1">
      <alignment vertical="center"/>
    </xf>
    <xf numFmtId="4" fontId="28" fillId="5" borderId="10" xfId="0" applyNumberFormat="1" applyFont="1" applyFill="1" applyBorder="1" applyAlignment="1">
      <alignment horizontal="left" indent="1"/>
    </xf>
    <xf numFmtId="3" fontId="28" fillId="0" borderId="12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>
      <alignment horizontal="right" vertical="center" wrapText="1"/>
      <protection/>
    </xf>
    <xf numFmtId="3" fontId="26" fillId="0" borderId="0" xfId="0" applyNumberFormat="1" applyFont="1" applyFill="1" applyBorder="1" applyAlignment="1">
      <alignment/>
    </xf>
    <xf numFmtId="4" fontId="35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left"/>
    </xf>
    <xf numFmtId="10" fontId="35" fillId="0" borderId="10" xfId="50" applyNumberFormat="1" applyFont="1" applyBorder="1" applyAlignment="1">
      <alignment/>
    </xf>
    <xf numFmtId="4" fontId="35" fillId="0" borderId="10" xfId="0" applyNumberFormat="1" applyFont="1" applyBorder="1" applyAlignment="1">
      <alignment horizontal="center"/>
    </xf>
    <xf numFmtId="189" fontId="35" fillId="0" borderId="10" xfId="0" applyNumberFormat="1" applyFont="1" applyBorder="1" applyAlignment="1">
      <alignment/>
    </xf>
    <xf numFmtId="189" fontId="35" fillId="0" borderId="10" xfId="0" applyNumberFormat="1" applyFont="1" applyBorder="1" applyAlignment="1">
      <alignment horizontal="left"/>
    </xf>
    <xf numFmtId="3" fontId="35" fillId="20" borderId="10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2" fontId="1" fillId="0" borderId="15" xfId="0" applyNumberFormat="1" applyFont="1" applyBorder="1" applyAlignment="1">
      <alignment/>
    </xf>
    <xf numFmtId="3" fontId="24" fillId="14" borderId="0" xfId="0" applyNumberFormat="1" applyFont="1" applyFill="1" applyBorder="1" applyAlignment="1" applyProtection="1">
      <alignment horizontal="center" vertical="center"/>
      <protection/>
    </xf>
    <xf numFmtId="3" fontId="26" fillId="0" borderId="12" xfId="0" applyNumberFormat="1" applyFont="1" applyBorder="1" applyAlignment="1">
      <alignment/>
    </xf>
    <xf numFmtId="3" fontId="26" fillId="0" borderId="10" xfId="0" applyNumberFormat="1" applyFont="1" applyBorder="1" applyAlignment="1" quotePrefix="1">
      <alignment horizontal="right"/>
    </xf>
    <xf numFmtId="3" fontId="24" fillId="14" borderId="10" xfId="0" applyNumberFormat="1" applyFont="1" applyFill="1" applyBorder="1" applyAlignment="1" applyProtection="1">
      <alignment horizontal="center" vertical="center" wrapText="1"/>
      <protection/>
    </xf>
    <xf numFmtId="3" fontId="28" fillId="0" borderId="10" xfId="0" applyNumberFormat="1" applyFont="1" applyFill="1" applyBorder="1" applyAlignment="1">
      <alignment/>
    </xf>
    <xf numFmtId="2" fontId="24" fillId="6" borderId="0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>
      <alignment horizontal="right"/>
    </xf>
    <xf numFmtId="2" fontId="28" fillId="5" borderId="10" xfId="0" applyNumberFormat="1" applyFont="1" applyFill="1" applyBorder="1" applyAlignment="1">
      <alignment horizontal="right"/>
    </xf>
    <xf numFmtId="2" fontId="28" fillId="5" borderId="10" xfId="0" applyNumberFormat="1" applyFont="1" applyFill="1" applyBorder="1" applyAlignment="1">
      <alignment horizontal="right"/>
    </xf>
    <xf numFmtId="2" fontId="28" fillId="0" borderId="10" xfId="0" applyNumberFormat="1" applyFont="1" applyBorder="1" applyAlignment="1">
      <alignment horizontal="right"/>
    </xf>
    <xf numFmtId="2" fontId="28" fillId="10" borderId="10" xfId="0" applyNumberFormat="1" applyFont="1" applyFill="1" applyBorder="1" applyAlignment="1">
      <alignment horizontal="right"/>
    </xf>
    <xf numFmtId="2" fontId="28" fillId="0" borderId="10" xfId="0" applyNumberFormat="1" applyFont="1" applyBorder="1" applyAlignment="1" applyProtection="1">
      <alignment horizontal="right" vertical="center" wrapText="1"/>
      <protection/>
    </xf>
    <xf numFmtId="2" fontId="28" fillId="5" borderId="10" xfId="0" applyNumberFormat="1" applyFont="1" applyFill="1" applyBorder="1" applyAlignment="1" applyProtection="1">
      <alignment vertical="center" wrapText="1"/>
      <protection/>
    </xf>
    <xf numFmtId="2" fontId="28" fillId="5" borderId="10" xfId="0" applyNumberFormat="1" applyFont="1" applyFill="1" applyBorder="1" applyAlignment="1">
      <alignment horizontal="right" wrapText="1"/>
    </xf>
    <xf numFmtId="2" fontId="28" fillId="5" borderId="10" xfId="0" applyNumberFormat="1" applyFont="1" applyFill="1" applyBorder="1" applyAlignment="1">
      <alignment horizontal="left" wrapText="1"/>
    </xf>
    <xf numFmtId="2" fontId="28" fillId="0" borderId="10" xfId="0" applyNumberFormat="1" applyFont="1" applyFill="1" applyBorder="1" applyAlignment="1">
      <alignment horizontal="right" wrapText="1"/>
    </xf>
    <xf numFmtId="2" fontId="28" fillId="0" borderId="10" xfId="0" applyNumberFormat="1" applyFont="1" applyFill="1" applyBorder="1" applyAlignment="1">
      <alignment horizontal="right"/>
    </xf>
    <xf numFmtId="2" fontId="28" fillId="5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28" fillId="20" borderId="10" xfId="0" applyNumberFormat="1" applyFont="1" applyFill="1" applyBorder="1" applyAlignment="1">
      <alignment horizontal="left" wrapText="1"/>
    </xf>
    <xf numFmtId="4" fontId="28" fillId="20" borderId="10" xfId="0" applyNumberFormat="1" applyFont="1" applyFill="1" applyBorder="1" applyAlignment="1">
      <alignment horizontal="left"/>
    </xf>
    <xf numFmtId="3" fontId="36" fillId="2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1" fontId="28" fillId="5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right"/>
    </xf>
    <xf numFmtId="1" fontId="28" fillId="0" borderId="10" xfId="0" applyNumberFormat="1" applyFont="1" applyBorder="1" applyAlignment="1">
      <alignment horizontal="right"/>
    </xf>
    <xf numFmtId="1" fontId="28" fillId="5" borderId="10" xfId="0" applyNumberFormat="1" applyFont="1" applyFill="1" applyBorder="1" applyAlignment="1">
      <alignment horizontal="right"/>
    </xf>
    <xf numFmtId="3" fontId="39" fillId="5" borderId="10" xfId="46" applyNumberFormat="1" applyFont="1" applyFill="1" applyBorder="1" applyAlignment="1">
      <alignment horizontal="right"/>
    </xf>
    <xf numFmtId="4" fontId="39" fillId="5" borderId="10" xfId="0" applyNumberFormat="1" applyFont="1" applyFill="1" applyBorder="1" applyAlignment="1">
      <alignment/>
    </xf>
    <xf numFmtId="10" fontId="26" fillId="0" borderId="10" xfId="0" applyNumberFormat="1" applyFont="1" applyBorder="1" applyAlignment="1">
      <alignment horizontal="left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3" fontId="23" fillId="6" borderId="21" xfId="0" applyNumberFormat="1" applyFont="1" applyFill="1" applyBorder="1" applyAlignment="1" applyProtection="1">
      <alignment horizontal="center" vertical="center" wrapText="1"/>
      <protection/>
    </xf>
    <xf numFmtId="2" fontId="23" fillId="6" borderId="14" xfId="0" applyNumberFormat="1" applyFont="1" applyFill="1" applyBorder="1" applyAlignment="1" applyProtection="1">
      <alignment horizontal="center" vertical="center"/>
      <protection hidden="1"/>
    </xf>
    <xf numFmtId="2" fontId="23" fillId="6" borderId="13" xfId="0" applyNumberFormat="1" applyFont="1" applyFill="1" applyBorder="1" applyAlignment="1" applyProtection="1">
      <alignment horizontal="center" vertical="center"/>
      <protection hidden="1"/>
    </xf>
    <xf numFmtId="3" fontId="24" fillId="6" borderId="10" xfId="0" applyNumberFormat="1" applyFont="1" applyFill="1" applyBorder="1" applyAlignment="1" applyProtection="1">
      <alignment horizontal="center" vertical="center" wrapText="1"/>
      <protection/>
    </xf>
    <xf numFmtId="3" fontId="23" fillId="6" borderId="12" xfId="0" applyNumberFormat="1" applyFont="1" applyFill="1" applyBorder="1" applyAlignment="1" applyProtection="1">
      <alignment horizontal="center" vertical="center" wrapText="1"/>
      <protection/>
    </xf>
    <xf numFmtId="3" fontId="23" fillId="6" borderId="10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0" fontId="40" fillId="0" borderId="24" xfId="0" applyFont="1" applyBorder="1" applyAlignment="1" applyProtection="1">
      <alignment horizontal="center" vertical="center" wrapText="1"/>
      <protection/>
    </xf>
    <xf numFmtId="3" fontId="24" fillId="6" borderId="10" xfId="0" applyNumberFormat="1" applyFont="1" applyFill="1" applyBorder="1" applyAlignment="1" applyProtection="1">
      <alignment horizontal="center" vertical="center"/>
      <protection/>
    </xf>
    <xf numFmtId="3" fontId="25" fillId="6" borderId="0" xfId="0" applyNumberFormat="1" applyFont="1" applyFill="1" applyBorder="1" applyAlignment="1" applyProtection="1">
      <alignment horizontal="center" vertical="center"/>
      <protection/>
    </xf>
    <xf numFmtId="3" fontId="24" fillId="6" borderId="25" xfId="0" applyNumberFormat="1" applyFont="1" applyFill="1" applyBorder="1" applyAlignment="1" applyProtection="1">
      <alignment horizontal="center" wrapText="1"/>
      <protection/>
    </xf>
    <xf numFmtId="3" fontId="24" fillId="6" borderId="26" xfId="0" applyNumberFormat="1" applyFont="1" applyFill="1" applyBorder="1" applyAlignment="1" applyProtection="1">
      <alignment horizontal="center" wrapText="1"/>
      <protection/>
    </xf>
    <xf numFmtId="3" fontId="24" fillId="6" borderId="27" xfId="0" applyNumberFormat="1" applyFont="1" applyFill="1" applyBorder="1" applyAlignment="1" applyProtection="1">
      <alignment horizontal="center" wrapText="1"/>
      <protection/>
    </xf>
    <xf numFmtId="3" fontId="23" fillId="6" borderId="10" xfId="0" applyNumberFormat="1" applyFont="1" applyFill="1" applyBorder="1" applyAlignment="1" applyProtection="1">
      <alignment horizontal="center" wrapText="1"/>
      <protection/>
    </xf>
    <xf numFmtId="3" fontId="24" fillId="6" borderId="10" xfId="0" applyNumberFormat="1" applyFont="1" applyFill="1" applyBorder="1" applyAlignment="1" applyProtection="1">
      <alignment horizontal="center" wrapText="1"/>
      <protection/>
    </xf>
    <xf numFmtId="3" fontId="24" fillId="15" borderId="10" xfId="0" applyNumberFormat="1" applyFont="1" applyFill="1" applyBorder="1" applyAlignment="1" applyProtection="1">
      <alignment horizontal="center" wrapText="1"/>
      <protection/>
    </xf>
    <xf numFmtId="10" fontId="24" fillId="15" borderId="10" xfId="50" applyNumberFormat="1" applyFont="1" applyFill="1" applyBorder="1" applyAlignment="1" applyProtection="1">
      <alignment horizontal="center" vertical="center" wrapText="1"/>
      <protection/>
    </xf>
    <xf numFmtId="10" fontId="24" fillId="0" borderId="10" xfId="50" applyNumberFormat="1" applyFont="1" applyBorder="1" applyAlignment="1" applyProtection="1">
      <alignment horizontal="center" vertical="center" wrapText="1"/>
      <protection/>
    </xf>
    <xf numFmtId="3" fontId="24" fillId="18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Border="1" applyAlignment="1" applyProtection="1">
      <alignment horizontal="center" vertical="center" wrapText="1"/>
      <protection/>
    </xf>
    <xf numFmtId="4" fontId="23" fillId="3" borderId="10" xfId="0" applyNumberFormat="1" applyFont="1" applyFill="1" applyBorder="1" applyAlignment="1" applyProtection="1">
      <alignment horizontal="center" vertical="center" wrapText="1"/>
      <protection/>
    </xf>
    <xf numFmtId="4" fontId="24" fillId="18" borderId="10" xfId="0" applyNumberFormat="1" applyFont="1" applyFill="1" applyBorder="1" applyAlignment="1" applyProtection="1">
      <alignment horizontal="center" vertical="center" wrapText="1"/>
      <protection/>
    </xf>
    <xf numFmtId="2" fontId="24" fillId="6" borderId="28" xfId="0" applyNumberFormat="1" applyFont="1" applyFill="1" applyBorder="1" applyAlignment="1" applyProtection="1">
      <alignment horizontal="center" vertical="center"/>
      <protection/>
    </xf>
    <xf numFmtId="4" fontId="23" fillId="6" borderId="14" xfId="0" applyNumberFormat="1" applyFont="1" applyFill="1" applyBorder="1" applyAlignment="1" applyProtection="1">
      <alignment horizontal="center" vertical="center"/>
      <protection/>
    </xf>
    <xf numFmtId="4" fontId="23" fillId="6" borderId="13" xfId="0" applyNumberFormat="1" applyFont="1" applyFill="1" applyBorder="1" applyAlignment="1" applyProtection="1">
      <alignment horizontal="center" vertical="center"/>
      <protection/>
    </xf>
    <xf numFmtId="4" fontId="23" fillId="6" borderId="11" xfId="0" applyNumberFormat="1" applyFont="1" applyFill="1" applyBorder="1" applyAlignment="1" applyProtection="1">
      <alignment horizontal="center" vertical="center"/>
      <protection/>
    </xf>
    <xf numFmtId="4" fontId="23" fillId="6" borderId="12" xfId="0" applyNumberFormat="1" applyFont="1" applyFill="1" applyBorder="1" applyAlignment="1" applyProtection="1">
      <alignment horizontal="center" vertical="center" wrapText="1"/>
      <protection/>
    </xf>
    <xf numFmtId="4" fontId="23" fillId="6" borderId="21" xfId="0" applyNumberFormat="1" applyFont="1" applyFill="1" applyBorder="1" applyAlignment="1" applyProtection="1">
      <alignment horizontal="center" vertical="center" wrapText="1"/>
      <protection/>
    </xf>
    <xf numFmtId="3" fontId="23" fillId="6" borderId="14" xfId="0" applyNumberFormat="1" applyFont="1" applyFill="1" applyBorder="1" applyAlignment="1" applyProtection="1">
      <alignment horizontal="center" vertical="center" wrapText="1"/>
      <protection/>
    </xf>
    <xf numFmtId="3" fontId="23" fillId="6" borderId="11" xfId="0" applyNumberFormat="1" applyFont="1" applyFill="1" applyBorder="1" applyAlignment="1" applyProtection="1">
      <alignment horizontal="center" vertical="center" wrapText="1"/>
      <protection/>
    </xf>
    <xf numFmtId="4" fontId="24" fillId="6" borderId="10" xfId="0" applyNumberFormat="1" applyFont="1" applyFill="1" applyBorder="1" applyAlignment="1" applyProtection="1">
      <alignment horizontal="center" vertical="center" wrapText="1"/>
      <protection/>
    </xf>
    <xf numFmtId="3" fontId="23" fillId="18" borderId="10" xfId="0" applyNumberFormat="1" applyFont="1" applyFill="1" applyBorder="1" applyAlignment="1" applyProtection="1">
      <alignment horizontal="center" vertical="center"/>
      <protection/>
    </xf>
    <xf numFmtId="4" fontId="23" fillId="18" borderId="10" xfId="0" applyNumberFormat="1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 horizontal="center" vertical="center"/>
      <protection/>
    </xf>
    <xf numFmtId="4" fontId="23" fillId="6" borderId="10" xfId="0" applyNumberFormat="1" applyFont="1" applyFill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/>
      <protection/>
    </xf>
    <xf numFmtId="2" fontId="23" fillId="6" borderId="11" xfId="0" applyNumberFormat="1" applyFont="1" applyFill="1" applyBorder="1" applyAlignment="1" applyProtection="1">
      <alignment horizontal="center" vertical="center"/>
      <protection hidden="1"/>
    </xf>
    <xf numFmtId="3" fontId="24" fillId="6" borderId="12" xfId="0" applyNumberFormat="1" applyFont="1" applyFill="1" applyBorder="1" applyAlignment="1" applyProtection="1">
      <alignment horizontal="center" vertical="center" wrapText="1"/>
      <protection/>
    </xf>
    <xf numFmtId="3" fontId="24" fillId="6" borderId="21" xfId="0" applyNumberFormat="1" applyFont="1" applyFill="1" applyBorder="1" applyAlignment="1" applyProtection="1">
      <alignment horizontal="center" vertical="center" wrapText="1"/>
      <protection/>
    </xf>
    <xf numFmtId="2" fontId="23" fillId="6" borderId="14" xfId="0" applyNumberFormat="1" applyFont="1" applyFill="1" applyBorder="1" applyAlignment="1" applyProtection="1">
      <alignment horizontal="center" vertical="center" wrapText="1"/>
      <protection/>
    </xf>
    <xf numFmtId="2" fontId="23" fillId="6" borderId="13" xfId="0" applyNumberFormat="1" applyFont="1" applyFill="1" applyBorder="1" applyAlignment="1" applyProtection="1">
      <alignment horizontal="center" vertical="center" wrapText="1"/>
      <protection/>
    </xf>
    <xf numFmtId="2" fontId="23" fillId="6" borderId="11" xfId="0" applyNumberFormat="1" applyFont="1" applyFill="1" applyBorder="1" applyAlignment="1" applyProtection="1">
      <alignment horizontal="center" vertical="center" wrapText="1"/>
      <protection/>
    </xf>
    <xf numFmtId="2" fontId="24" fillId="6" borderId="29" xfId="0" applyNumberFormat="1" applyFont="1" applyFill="1" applyBorder="1" applyAlignment="1" applyProtection="1">
      <alignment horizontal="center" vertical="center" wrapText="1"/>
      <protection/>
    </xf>
    <xf numFmtId="2" fontId="24" fillId="6" borderId="30" xfId="0" applyNumberFormat="1" applyFont="1" applyFill="1" applyBorder="1" applyAlignment="1" applyProtection="1">
      <alignment horizontal="center" vertical="center" wrapText="1"/>
      <protection/>
    </xf>
    <xf numFmtId="2" fontId="24" fillId="6" borderId="25" xfId="0" applyNumberFormat="1" applyFont="1" applyFill="1" applyBorder="1" applyAlignment="1" applyProtection="1">
      <alignment horizontal="center" vertical="center" wrapText="1"/>
      <protection/>
    </xf>
    <xf numFmtId="2" fontId="24" fillId="6" borderId="27" xfId="0" applyNumberFormat="1" applyFont="1" applyFill="1" applyBorder="1" applyAlignment="1" applyProtection="1">
      <alignment horizontal="center" vertical="center" wrapText="1"/>
      <protection/>
    </xf>
    <xf numFmtId="3" fontId="23" fillId="15" borderId="14" xfId="0" applyNumberFormat="1" applyFont="1" applyFill="1" applyBorder="1" applyAlignment="1" applyProtection="1">
      <alignment horizontal="center" vertical="center"/>
      <protection/>
    </xf>
    <xf numFmtId="3" fontId="23" fillId="15" borderId="13" xfId="0" applyNumberFormat="1" applyFont="1" applyFill="1" applyBorder="1" applyAlignment="1" applyProtection="1">
      <alignment horizontal="center" vertical="center"/>
      <protection/>
    </xf>
    <xf numFmtId="4" fontId="23" fillId="15" borderId="11" xfId="0" applyNumberFormat="1" applyFont="1" applyFill="1" applyBorder="1" applyAlignment="1" applyProtection="1">
      <alignment horizontal="center" vertical="center"/>
      <protection/>
    </xf>
    <xf numFmtId="3" fontId="23" fillId="6" borderId="10" xfId="0" applyNumberFormat="1" applyFont="1" applyFill="1" applyBorder="1" applyAlignment="1" applyProtection="1">
      <alignment horizontal="center" vertical="center" wrapText="1"/>
      <protection/>
    </xf>
    <xf numFmtId="4" fontId="23" fillId="6" borderId="10" xfId="0" applyNumberFormat="1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3" fontId="23" fillId="6" borderId="13" xfId="0" applyNumberFormat="1" applyFont="1" applyFill="1" applyBorder="1" applyAlignment="1" applyProtection="1">
      <alignment horizontal="center" vertical="center" wrapText="1"/>
      <protection/>
    </xf>
    <xf numFmtId="4" fontId="23" fillId="6" borderId="14" xfId="0" applyNumberFormat="1" applyFont="1" applyFill="1" applyBorder="1" applyAlignment="1" applyProtection="1">
      <alignment horizontal="center" vertical="center"/>
      <protection hidden="1"/>
    </xf>
    <xf numFmtId="4" fontId="23" fillId="6" borderId="13" xfId="0" applyNumberFormat="1" applyFont="1" applyFill="1" applyBorder="1" applyAlignment="1" applyProtection="1">
      <alignment horizontal="center" vertical="center"/>
      <protection hidden="1"/>
    </xf>
    <xf numFmtId="3" fontId="24" fillId="17" borderId="10" xfId="0" applyNumberFormat="1" applyFont="1" applyFill="1" applyBorder="1" applyAlignment="1" applyProtection="1">
      <alignment horizontal="center" vertical="center" wrapText="1"/>
      <protection/>
    </xf>
    <xf numFmtId="189" fontId="23" fillId="3" borderId="10" xfId="0" applyNumberFormat="1" applyFont="1" applyFill="1" applyBorder="1" applyAlignment="1" applyProtection="1">
      <alignment vertical="center"/>
      <protection/>
    </xf>
    <xf numFmtId="4" fontId="23" fillId="3" borderId="14" xfId="0" applyNumberFormat="1" applyFont="1" applyFill="1" applyBorder="1" applyAlignment="1" applyProtection="1">
      <alignment horizontal="center" vertical="center" wrapText="1"/>
      <protection/>
    </xf>
    <xf numFmtId="4" fontId="23" fillId="3" borderId="13" xfId="0" applyNumberFormat="1" applyFont="1" applyFill="1" applyBorder="1" applyAlignment="1" applyProtection="1">
      <alignment horizontal="center" vertical="center" wrapText="1"/>
      <protection/>
    </xf>
    <xf numFmtId="4" fontId="23" fillId="3" borderId="11" xfId="0" applyNumberFormat="1" applyFont="1" applyFill="1" applyBorder="1" applyAlignment="1" applyProtection="1">
      <alignment horizontal="center" vertical="center" wrapText="1"/>
      <protection/>
    </xf>
    <xf numFmtId="4" fontId="23" fillId="6" borderId="29" xfId="0" applyNumberFormat="1" applyFont="1" applyFill="1" applyBorder="1" applyAlignment="1" applyProtection="1">
      <alignment horizontal="center" vertical="center" wrapText="1"/>
      <protection/>
    </xf>
    <xf numFmtId="4" fontId="23" fillId="6" borderId="30" xfId="0" applyNumberFormat="1" applyFont="1" applyFill="1" applyBorder="1" applyAlignment="1" applyProtection="1">
      <alignment horizontal="center" vertical="center" wrapText="1"/>
      <protection/>
    </xf>
    <xf numFmtId="4" fontId="23" fillId="6" borderId="25" xfId="0" applyNumberFormat="1" applyFont="1" applyFill="1" applyBorder="1" applyAlignment="1" applyProtection="1">
      <alignment horizontal="center" vertical="center" wrapText="1"/>
      <protection/>
    </xf>
    <xf numFmtId="4" fontId="23" fillId="6" borderId="27" xfId="0" applyNumberFormat="1" applyFont="1" applyFill="1" applyBorder="1" applyAlignment="1" applyProtection="1">
      <alignment horizontal="center" vertical="center" wrapText="1"/>
      <protection/>
    </xf>
    <xf numFmtId="4" fontId="23" fillId="18" borderId="12" xfId="0" applyNumberFormat="1" applyFont="1" applyFill="1" applyBorder="1" applyAlignment="1" applyProtection="1">
      <alignment horizontal="center" vertical="center" wrapText="1"/>
      <protection/>
    </xf>
    <xf numFmtId="4" fontId="23" fillId="18" borderId="21" xfId="0" applyNumberFormat="1" applyFont="1" applyFill="1" applyBorder="1" applyAlignment="1" applyProtection="1">
      <alignment horizontal="center" vertical="center" wrapText="1"/>
      <protection/>
    </xf>
    <xf numFmtId="4" fontId="23" fillId="18" borderId="14" xfId="0" applyNumberFormat="1" applyFont="1" applyFill="1" applyBorder="1" applyAlignment="1" applyProtection="1">
      <alignment horizontal="center" vertical="center" wrapText="1"/>
      <protection/>
    </xf>
    <xf numFmtId="4" fontId="23" fillId="18" borderId="11" xfId="0" applyNumberFormat="1" applyFont="1" applyFill="1" applyBorder="1" applyAlignment="1" applyProtection="1">
      <alignment horizontal="center" vertical="center" wrapText="1"/>
      <protection/>
    </xf>
    <xf numFmtId="4" fontId="23" fillId="18" borderId="10" xfId="0" applyNumberFormat="1" applyFont="1" applyFill="1" applyBorder="1" applyAlignment="1" applyProtection="1">
      <alignment horizontal="center" vertical="center" wrapText="1"/>
      <protection/>
    </xf>
    <xf numFmtId="4" fontId="23" fillId="6" borderId="11" xfId="0" applyNumberFormat="1" applyFont="1" applyFill="1" applyBorder="1" applyAlignment="1" applyProtection="1">
      <alignment horizontal="center" vertical="center"/>
      <protection hidden="1"/>
    </xf>
    <xf numFmtId="4" fontId="23" fillId="19" borderId="12" xfId="0" applyNumberFormat="1" applyFont="1" applyFill="1" applyBorder="1" applyAlignment="1" applyProtection="1">
      <alignment horizontal="center" vertical="center" wrapText="1"/>
      <protection/>
    </xf>
    <xf numFmtId="4" fontId="23" fillId="19" borderId="31" xfId="0" applyNumberFormat="1" applyFont="1" applyFill="1" applyBorder="1" applyAlignment="1" applyProtection="1">
      <alignment horizontal="center" vertical="center" wrapText="1"/>
      <protection/>
    </xf>
    <xf numFmtId="4" fontId="23" fillId="19" borderId="21" xfId="0" applyNumberFormat="1" applyFont="1" applyFill="1" applyBorder="1" applyAlignment="1" applyProtection="1">
      <alignment horizontal="center" vertical="center" wrapText="1"/>
      <protection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 quotePrefix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10"/>
  <sheetViews>
    <sheetView tabSelected="1" workbookViewId="0" topLeftCell="A1">
      <pane xSplit="2" ySplit="6" topLeftCell="C1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7" sqref="C147"/>
    </sheetView>
  </sheetViews>
  <sheetFormatPr defaultColWidth="9.00390625" defaultRowHeight="12.75"/>
  <cols>
    <col min="1" max="1" width="42.375" style="3" customWidth="1"/>
    <col min="2" max="2" width="9.50390625" style="97" customWidth="1"/>
    <col min="3" max="3" width="17.75390625" style="97" customWidth="1"/>
    <col min="4" max="4" width="9.125" style="9" bestFit="1" customWidth="1"/>
    <col min="5" max="6" width="9.125" style="9" customWidth="1"/>
    <col min="7" max="7" width="7.75390625" style="9" customWidth="1"/>
    <col min="8" max="9" width="9.375" style="9" customWidth="1"/>
    <col min="10" max="10" width="8.75390625" style="9" customWidth="1"/>
    <col min="11" max="11" width="8.375" style="9" customWidth="1"/>
    <col min="12" max="12" width="9.25390625" style="9" customWidth="1"/>
    <col min="13" max="13" width="8.375" style="9" customWidth="1"/>
    <col min="14" max="14" width="15.125" style="105" customWidth="1"/>
    <col min="15" max="15" width="9.125" style="9" customWidth="1"/>
    <col min="16" max="16" width="8.00390625" style="9" customWidth="1"/>
    <col min="17" max="17" width="9.25390625" style="9" customWidth="1"/>
    <col min="18" max="18" width="7.375" style="9" customWidth="1"/>
    <col min="19" max="19" width="8.00390625" style="9" customWidth="1"/>
    <col min="20" max="20" width="7.375" style="9" customWidth="1"/>
    <col min="21" max="21" width="12.125" style="9" customWidth="1"/>
    <col min="22" max="22" width="10.00390625" style="9" customWidth="1"/>
    <col min="23" max="23" width="10.875" style="9" customWidth="1"/>
    <col min="24" max="24" width="9.50390625" style="9" customWidth="1"/>
    <col min="25" max="25" width="11.25390625" style="9" customWidth="1"/>
    <col min="26" max="26" width="12.50390625" style="10" customWidth="1"/>
    <col min="27" max="27" width="12.50390625" style="9" customWidth="1"/>
    <col min="28" max="28" width="12.875" style="10" customWidth="1"/>
    <col min="29" max="29" width="11.125" style="9" customWidth="1"/>
    <col min="30" max="30" width="11.625" style="9" customWidth="1"/>
    <col min="31" max="31" width="15.125" style="9" customWidth="1"/>
    <col min="32" max="32" width="11.875" style="9" customWidth="1"/>
    <col min="33" max="33" width="11.25390625" style="9" customWidth="1"/>
    <col min="34" max="34" width="9.125" style="9" hidden="1" customWidth="1"/>
    <col min="35" max="35" width="10.625" style="3" hidden="1" customWidth="1"/>
    <col min="36" max="36" width="8.125" style="9" hidden="1" customWidth="1"/>
    <col min="37" max="37" width="10.00390625" style="3" hidden="1" customWidth="1"/>
    <col min="38" max="38" width="8.25390625" style="9" hidden="1" customWidth="1"/>
    <col min="39" max="39" width="7.375" style="9" hidden="1" customWidth="1"/>
    <col min="40" max="40" width="11.00390625" style="3" hidden="1" customWidth="1"/>
    <col min="41" max="41" width="7.625" style="9" hidden="1" customWidth="1"/>
    <col min="42" max="42" width="8.375" style="9" hidden="1" customWidth="1"/>
    <col min="43" max="43" width="8.125" style="9" hidden="1" customWidth="1"/>
    <col min="44" max="44" width="6.00390625" style="9" hidden="1" customWidth="1"/>
    <col min="45" max="45" width="7.25390625" style="9" hidden="1" customWidth="1"/>
    <col min="46" max="52" width="9.125" style="9" hidden="1" customWidth="1"/>
    <col min="53" max="53" width="9.125" style="11" hidden="1" customWidth="1"/>
    <col min="54" max="54" width="9.125" style="9" hidden="1" customWidth="1"/>
    <col min="55" max="55" width="9.125" style="3" hidden="1" customWidth="1"/>
    <col min="56" max="58" width="9.125" style="9" hidden="1" customWidth="1"/>
    <col min="59" max="69" width="0" style="12" hidden="1" customWidth="1"/>
    <col min="70" max="73" width="0" style="3" hidden="1" customWidth="1"/>
    <col min="74" max="74" width="10.25390625" style="13" hidden="1" customWidth="1"/>
    <col min="75" max="75" width="13.00390625" style="142" customWidth="1"/>
    <col min="76" max="77" width="11.875" style="13" customWidth="1"/>
    <col min="78" max="78" width="12.125" style="13" customWidth="1"/>
    <col min="79" max="79" width="9.125" style="13" customWidth="1"/>
    <col min="80" max="80" width="8.25390625" style="13" customWidth="1"/>
    <col min="81" max="81" width="9.125" style="13" customWidth="1"/>
    <col min="82" max="82" width="10.25390625" style="13" customWidth="1"/>
    <col min="83" max="83" width="4.875" style="22" customWidth="1"/>
    <col min="84" max="84" width="8.25390625" style="10" customWidth="1"/>
    <col min="85" max="85" width="7.00390625" style="10" customWidth="1"/>
    <col min="86" max="86" width="6.75390625" style="3" customWidth="1"/>
    <col min="87" max="16384" width="9.00390625" style="3" customWidth="1"/>
  </cols>
  <sheetData>
    <row r="1" spans="1:86" ht="32.25" customHeight="1" thickBot="1" thickTop="1">
      <c r="A1" s="254" t="s">
        <v>486</v>
      </c>
      <c r="B1" s="255"/>
      <c r="C1" s="256"/>
      <c r="D1" s="303" t="s">
        <v>78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18"/>
      <c r="W1" s="248" t="s">
        <v>79</v>
      </c>
      <c r="X1" s="249"/>
      <c r="Y1" s="249"/>
      <c r="Z1" s="249"/>
      <c r="AA1" s="249"/>
      <c r="AB1" s="249"/>
      <c r="AC1" s="249"/>
      <c r="AD1" s="249"/>
      <c r="AE1" s="249"/>
      <c r="AF1" s="249"/>
      <c r="AG1" s="285"/>
      <c r="AH1" s="5" t="s">
        <v>69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95" t="s">
        <v>0</v>
      </c>
      <c r="AZ1" s="296"/>
      <c r="BA1" s="297"/>
      <c r="BB1" s="280" t="s">
        <v>1</v>
      </c>
      <c r="BC1" s="281"/>
      <c r="BD1" s="282"/>
      <c r="BE1" s="282"/>
      <c r="BF1" s="282"/>
      <c r="BG1" s="317" t="s">
        <v>2</v>
      </c>
      <c r="BH1" s="317"/>
      <c r="BI1" s="317"/>
      <c r="BJ1" s="317"/>
      <c r="BK1" s="317"/>
      <c r="BL1" s="317"/>
      <c r="BM1" s="317"/>
      <c r="BN1" s="317"/>
      <c r="BO1" s="317"/>
      <c r="BP1" s="309" t="s">
        <v>3</v>
      </c>
      <c r="BQ1" s="310"/>
      <c r="BR1" s="306" t="s">
        <v>4</v>
      </c>
      <c r="BS1" s="307"/>
      <c r="BT1" s="308"/>
      <c r="BU1" s="319" t="s">
        <v>5</v>
      </c>
      <c r="BV1" s="2"/>
      <c r="BW1" s="302" t="s">
        <v>90</v>
      </c>
      <c r="BX1" s="303"/>
      <c r="BY1" s="303"/>
      <c r="BZ1" s="303"/>
      <c r="CA1" s="303"/>
      <c r="CB1" s="303"/>
      <c r="CC1" s="303"/>
      <c r="CD1" s="20"/>
      <c r="CE1" s="48"/>
      <c r="CF1" s="48"/>
      <c r="CG1" s="48"/>
      <c r="CH1" s="20"/>
    </row>
    <row r="2" spans="1:86" ht="57" thickTop="1">
      <c r="A2" s="245" t="s">
        <v>242</v>
      </c>
      <c r="B2" s="246" t="s">
        <v>117</v>
      </c>
      <c r="C2" s="246" t="s">
        <v>118</v>
      </c>
      <c r="D2" s="4" t="s">
        <v>70</v>
      </c>
      <c r="E2" s="8" t="s">
        <v>71</v>
      </c>
      <c r="F2" s="216" t="s">
        <v>442</v>
      </c>
      <c r="G2" s="8" t="s">
        <v>72</v>
      </c>
      <c r="H2" s="4" t="s">
        <v>74</v>
      </c>
      <c r="I2" s="216" t="s">
        <v>446</v>
      </c>
      <c r="J2" s="8" t="s">
        <v>119</v>
      </c>
      <c r="K2" s="8" t="s">
        <v>120</v>
      </c>
      <c r="L2" s="216" t="s">
        <v>449</v>
      </c>
      <c r="M2" s="8" t="s">
        <v>469</v>
      </c>
      <c r="N2" s="8" t="s">
        <v>121</v>
      </c>
      <c r="O2" s="8" t="s">
        <v>122</v>
      </c>
      <c r="P2" s="8" t="s">
        <v>120</v>
      </c>
      <c r="Q2" s="216" t="s">
        <v>450</v>
      </c>
      <c r="R2" s="277" t="s">
        <v>77</v>
      </c>
      <c r="S2" s="301"/>
      <c r="T2" s="301"/>
      <c r="U2" s="301"/>
      <c r="V2" s="278"/>
      <c r="W2" s="288" t="s">
        <v>80</v>
      </c>
      <c r="X2" s="289"/>
      <c r="Y2" s="289"/>
      <c r="Z2" s="289"/>
      <c r="AA2" s="289"/>
      <c r="AB2" s="290"/>
      <c r="AC2" s="43" t="s">
        <v>85</v>
      </c>
      <c r="AD2" s="43" t="s">
        <v>88</v>
      </c>
      <c r="AE2" s="43" t="s">
        <v>125</v>
      </c>
      <c r="AF2" s="43" t="s">
        <v>126</v>
      </c>
      <c r="AG2" s="43" t="s">
        <v>128</v>
      </c>
      <c r="AH2" s="283" t="s">
        <v>6</v>
      </c>
      <c r="AI2" s="284"/>
      <c r="AJ2" s="284"/>
      <c r="AK2" s="284"/>
      <c r="AL2" s="284"/>
      <c r="AM2" s="284"/>
      <c r="AN2" s="284"/>
      <c r="AO2" s="283" t="s">
        <v>7</v>
      </c>
      <c r="AP2" s="284"/>
      <c r="AQ2" s="284"/>
      <c r="AR2" s="284"/>
      <c r="AS2" s="252" t="s">
        <v>8</v>
      </c>
      <c r="AT2" s="252"/>
      <c r="AU2" s="252"/>
      <c r="AV2" s="252"/>
      <c r="AW2" s="252"/>
      <c r="AX2" s="252"/>
      <c r="AY2" s="5"/>
      <c r="AZ2" s="6"/>
      <c r="BA2" s="7" t="s">
        <v>9</v>
      </c>
      <c r="BB2" s="280" t="s">
        <v>10</v>
      </c>
      <c r="BC2" s="281"/>
      <c r="BD2" s="267" t="s">
        <v>11</v>
      </c>
      <c r="BE2" s="280" t="s">
        <v>12</v>
      </c>
      <c r="BF2" s="253"/>
      <c r="BG2" s="317" t="s">
        <v>13</v>
      </c>
      <c r="BH2" s="317"/>
      <c r="BI2" s="317" t="s">
        <v>14</v>
      </c>
      <c r="BJ2" s="317"/>
      <c r="BK2" s="317" t="s">
        <v>15</v>
      </c>
      <c r="BL2" s="317" t="s">
        <v>16</v>
      </c>
      <c r="BM2" s="315" t="s">
        <v>17</v>
      </c>
      <c r="BN2" s="316"/>
      <c r="BO2" s="317" t="s">
        <v>18</v>
      </c>
      <c r="BP2" s="311"/>
      <c r="BQ2" s="312"/>
      <c r="BR2" s="269" t="s">
        <v>19</v>
      </c>
      <c r="BS2" s="269" t="s">
        <v>20</v>
      </c>
      <c r="BT2" s="269" t="s">
        <v>21</v>
      </c>
      <c r="BU2" s="320"/>
      <c r="BV2" s="305" t="s">
        <v>22</v>
      </c>
      <c r="BW2" s="43" t="s">
        <v>91</v>
      </c>
      <c r="BX2" s="43" t="s">
        <v>92</v>
      </c>
      <c r="BY2" s="43" t="s">
        <v>143</v>
      </c>
      <c r="BZ2" s="43" t="s">
        <v>93</v>
      </c>
      <c r="CA2" s="277" t="s">
        <v>94</v>
      </c>
      <c r="CB2" s="278"/>
      <c r="CC2" s="43" t="s">
        <v>95</v>
      </c>
      <c r="CD2" s="44" t="s">
        <v>98</v>
      </c>
      <c r="CE2" s="272" t="s">
        <v>445</v>
      </c>
      <c r="CF2" s="273"/>
      <c r="CG2" s="273"/>
      <c r="CH2" s="274"/>
    </row>
    <row r="3" spans="1:86" ht="11.25" customHeight="1">
      <c r="A3" s="51"/>
      <c r="B3" s="95"/>
      <c r="C3" s="95"/>
      <c r="D3" s="257" t="s">
        <v>23</v>
      </c>
      <c r="E3" s="257" t="s">
        <v>23</v>
      </c>
      <c r="F3" s="257" t="s">
        <v>23</v>
      </c>
      <c r="G3" s="257" t="s">
        <v>23</v>
      </c>
      <c r="H3" s="257" t="s">
        <v>73</v>
      </c>
      <c r="I3" s="257" t="s">
        <v>73</v>
      </c>
      <c r="J3" s="257" t="s">
        <v>73</v>
      </c>
      <c r="K3" s="257" t="s">
        <v>73</v>
      </c>
      <c r="L3" s="257" t="s">
        <v>73</v>
      </c>
      <c r="M3" s="257" t="s">
        <v>73</v>
      </c>
      <c r="N3" s="257"/>
      <c r="O3" s="257" t="s">
        <v>73</v>
      </c>
      <c r="P3" s="257" t="s">
        <v>73</v>
      </c>
      <c r="Q3" s="257" t="s">
        <v>73</v>
      </c>
      <c r="R3" s="250" t="s">
        <v>28</v>
      </c>
      <c r="S3" s="250" t="s">
        <v>29</v>
      </c>
      <c r="T3" s="250" t="s">
        <v>89</v>
      </c>
      <c r="U3" s="257" t="s">
        <v>76</v>
      </c>
      <c r="V3" s="257" t="s">
        <v>75</v>
      </c>
      <c r="W3" s="257" t="s">
        <v>81</v>
      </c>
      <c r="X3" s="257" t="s">
        <v>82</v>
      </c>
      <c r="Y3" s="291" t="s">
        <v>83</v>
      </c>
      <c r="Z3" s="292"/>
      <c r="AA3" s="291" t="s">
        <v>84</v>
      </c>
      <c r="AB3" s="292"/>
      <c r="AC3" s="286" t="s">
        <v>86</v>
      </c>
      <c r="AD3" s="286" t="s">
        <v>87</v>
      </c>
      <c r="AE3" s="257" t="s">
        <v>81</v>
      </c>
      <c r="AF3" s="286" t="s">
        <v>127</v>
      </c>
      <c r="AG3" s="286" t="s">
        <v>81</v>
      </c>
      <c r="AH3" s="250" t="s">
        <v>30</v>
      </c>
      <c r="AI3" s="279" t="s">
        <v>31</v>
      </c>
      <c r="AJ3" s="250" t="s">
        <v>32</v>
      </c>
      <c r="AK3" s="279" t="s">
        <v>33</v>
      </c>
      <c r="AL3" s="250" t="s">
        <v>34</v>
      </c>
      <c r="AM3" s="298" t="s">
        <v>35</v>
      </c>
      <c r="AN3" s="299" t="s">
        <v>36</v>
      </c>
      <c r="AO3" s="250" t="s">
        <v>37</v>
      </c>
      <c r="AP3" s="250" t="s">
        <v>38</v>
      </c>
      <c r="AQ3" s="250" t="s">
        <v>39</v>
      </c>
      <c r="AR3" s="250" t="s">
        <v>40</v>
      </c>
      <c r="AS3" s="250" t="s">
        <v>41</v>
      </c>
      <c r="AT3" s="250" t="s">
        <v>42</v>
      </c>
      <c r="AU3" s="250" t="s">
        <v>43</v>
      </c>
      <c r="AV3" s="250" t="s">
        <v>44</v>
      </c>
      <c r="AW3" s="251" t="s">
        <v>45</v>
      </c>
      <c r="AX3" s="262" t="s">
        <v>46</v>
      </c>
      <c r="AY3" s="263" t="s">
        <v>47</v>
      </c>
      <c r="AZ3" s="264" t="s">
        <v>48</v>
      </c>
      <c r="BA3" s="265" t="s">
        <v>49</v>
      </c>
      <c r="BB3" s="267" t="s">
        <v>50</v>
      </c>
      <c r="BC3" s="270" t="s">
        <v>51</v>
      </c>
      <c r="BD3" s="268"/>
      <c r="BE3" s="267" t="s">
        <v>52</v>
      </c>
      <c r="BF3" s="267" t="s">
        <v>53</v>
      </c>
      <c r="BG3" s="270" t="s">
        <v>54</v>
      </c>
      <c r="BH3" s="270" t="s">
        <v>55</v>
      </c>
      <c r="BI3" s="270" t="s">
        <v>56</v>
      </c>
      <c r="BJ3" s="270" t="s">
        <v>57</v>
      </c>
      <c r="BK3" s="317"/>
      <c r="BL3" s="317"/>
      <c r="BM3" s="313" t="s">
        <v>58</v>
      </c>
      <c r="BN3" s="313" t="s">
        <v>59</v>
      </c>
      <c r="BO3" s="317"/>
      <c r="BP3" s="275" t="s">
        <v>60</v>
      </c>
      <c r="BQ3" s="275" t="s">
        <v>61</v>
      </c>
      <c r="BR3" s="269"/>
      <c r="BS3" s="269"/>
      <c r="BT3" s="269"/>
      <c r="BU3" s="320"/>
      <c r="BV3" s="305"/>
      <c r="BW3" s="279" t="s">
        <v>129</v>
      </c>
      <c r="BX3" s="279" t="s">
        <v>129</v>
      </c>
      <c r="BY3" s="286" t="s">
        <v>144</v>
      </c>
      <c r="BZ3" s="299"/>
      <c r="CA3" s="299" t="s">
        <v>96</v>
      </c>
      <c r="CB3" s="299" t="s">
        <v>97</v>
      </c>
      <c r="CC3" s="299"/>
      <c r="CD3" s="299"/>
      <c r="CE3" s="21" t="s">
        <v>24</v>
      </c>
      <c r="CF3" s="49" t="s">
        <v>25</v>
      </c>
      <c r="CG3" s="50" t="s">
        <v>26</v>
      </c>
      <c r="CH3" s="47" t="s">
        <v>27</v>
      </c>
    </row>
    <row r="4" spans="1:86" ht="11.25">
      <c r="A4" s="51"/>
      <c r="B4" s="95"/>
      <c r="C4" s="95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0"/>
      <c r="S4" s="250"/>
      <c r="T4" s="250"/>
      <c r="U4" s="257"/>
      <c r="V4" s="257"/>
      <c r="W4" s="257"/>
      <c r="X4" s="257"/>
      <c r="Y4" s="293"/>
      <c r="Z4" s="294"/>
      <c r="AA4" s="293"/>
      <c r="AB4" s="294"/>
      <c r="AC4" s="287"/>
      <c r="AD4" s="287"/>
      <c r="AE4" s="257"/>
      <c r="AF4" s="287"/>
      <c r="AG4" s="287"/>
      <c r="AH4" s="250"/>
      <c r="AI4" s="279"/>
      <c r="AJ4" s="250"/>
      <c r="AK4" s="279"/>
      <c r="AL4" s="304"/>
      <c r="AM4" s="298"/>
      <c r="AN4" s="300"/>
      <c r="AO4" s="250"/>
      <c r="AP4" s="268"/>
      <c r="AQ4" s="250"/>
      <c r="AR4" s="250"/>
      <c r="AS4" s="250"/>
      <c r="AT4" s="250"/>
      <c r="AU4" s="250"/>
      <c r="AV4" s="250"/>
      <c r="AW4" s="247"/>
      <c r="AX4" s="262"/>
      <c r="AY4" s="263"/>
      <c r="AZ4" s="264"/>
      <c r="BA4" s="266"/>
      <c r="BB4" s="268"/>
      <c r="BC4" s="270"/>
      <c r="BD4" s="268"/>
      <c r="BE4" s="267"/>
      <c r="BF4" s="267"/>
      <c r="BG4" s="270"/>
      <c r="BH4" s="270"/>
      <c r="BI4" s="270"/>
      <c r="BJ4" s="270"/>
      <c r="BK4" s="317"/>
      <c r="BL4" s="317"/>
      <c r="BM4" s="314"/>
      <c r="BN4" s="314"/>
      <c r="BO4" s="317"/>
      <c r="BP4" s="276"/>
      <c r="BQ4" s="276"/>
      <c r="BR4" s="269"/>
      <c r="BS4" s="269"/>
      <c r="BT4" s="269"/>
      <c r="BU4" s="321"/>
      <c r="BV4" s="305"/>
      <c r="BW4" s="279"/>
      <c r="BX4" s="279"/>
      <c r="BY4" s="287"/>
      <c r="BZ4" s="299"/>
      <c r="CA4" s="299"/>
      <c r="CB4" s="299"/>
      <c r="CC4" s="299"/>
      <c r="CD4" s="299"/>
      <c r="CE4" s="259"/>
      <c r="CF4" s="260"/>
      <c r="CG4" s="260"/>
      <c r="CH4" s="261"/>
    </row>
    <row r="5" spans="1:86" ht="12.75" customHeight="1">
      <c r="A5" s="45" t="s">
        <v>115</v>
      </c>
      <c r="B5" s="96"/>
      <c r="C5" s="96"/>
      <c r="D5" s="24" t="s">
        <v>99</v>
      </c>
      <c r="E5" s="24" t="s">
        <v>100</v>
      </c>
      <c r="F5" s="213" t="s">
        <v>443</v>
      </c>
      <c r="G5" s="24" t="s">
        <v>100</v>
      </c>
      <c r="H5" s="24" t="s">
        <v>100</v>
      </c>
      <c r="I5" s="213" t="s">
        <v>443</v>
      </c>
      <c r="J5" s="24" t="s">
        <v>100</v>
      </c>
      <c r="K5" s="24" t="s">
        <v>100</v>
      </c>
      <c r="L5" s="213" t="s">
        <v>443</v>
      </c>
      <c r="M5" s="24" t="s">
        <v>100</v>
      </c>
      <c r="N5" s="104"/>
      <c r="O5" s="24" t="s">
        <v>100</v>
      </c>
      <c r="P5" s="24" t="s">
        <v>100</v>
      </c>
      <c r="Q5" s="213" t="s">
        <v>443</v>
      </c>
      <c r="R5" s="24" t="s">
        <v>99</v>
      </c>
      <c r="S5" s="24" t="s">
        <v>99</v>
      </c>
      <c r="T5" s="24" t="s">
        <v>99</v>
      </c>
      <c r="U5" s="24" t="s">
        <v>100</v>
      </c>
      <c r="V5" s="24" t="s">
        <v>100</v>
      </c>
      <c r="W5" s="24" t="s">
        <v>100</v>
      </c>
      <c r="X5" s="24" t="s">
        <v>100</v>
      </c>
      <c r="Y5" s="271" t="s">
        <v>100</v>
      </c>
      <c r="Z5" s="271"/>
      <c r="AA5" s="271" t="s">
        <v>100</v>
      </c>
      <c r="AB5" s="271"/>
      <c r="AC5" s="24" t="s">
        <v>104</v>
      </c>
      <c r="AD5" s="24" t="s">
        <v>100</v>
      </c>
      <c r="AE5" s="24" t="s">
        <v>100</v>
      </c>
      <c r="AF5" s="24" t="s">
        <v>100</v>
      </c>
      <c r="AG5" s="24" t="s">
        <v>100</v>
      </c>
      <c r="AH5" s="28"/>
      <c r="AI5" s="29"/>
      <c r="AJ5" s="28"/>
      <c r="AK5" s="29"/>
      <c r="AL5" s="30"/>
      <c r="AM5" s="31"/>
      <c r="AN5" s="32"/>
      <c r="AO5" s="28"/>
      <c r="AP5" s="33"/>
      <c r="AQ5" s="28"/>
      <c r="AR5" s="28"/>
      <c r="AS5" s="28"/>
      <c r="AT5" s="28"/>
      <c r="AU5" s="28"/>
      <c r="AV5" s="28"/>
      <c r="AW5" s="31"/>
      <c r="AX5" s="34"/>
      <c r="AY5" s="25"/>
      <c r="AZ5" s="35"/>
      <c r="BA5" s="36"/>
      <c r="BB5" s="33"/>
      <c r="BC5" s="37"/>
      <c r="BD5" s="33"/>
      <c r="BE5" s="38"/>
      <c r="BF5" s="38"/>
      <c r="BG5" s="37"/>
      <c r="BH5" s="37"/>
      <c r="BI5" s="37"/>
      <c r="BJ5" s="37"/>
      <c r="BK5" s="39"/>
      <c r="BL5" s="39"/>
      <c r="BM5" s="39"/>
      <c r="BN5" s="39"/>
      <c r="BO5" s="39"/>
      <c r="BP5" s="26"/>
      <c r="BQ5" s="26"/>
      <c r="BR5" s="40"/>
      <c r="BS5" s="40"/>
      <c r="BT5" s="40"/>
      <c r="BU5" s="41"/>
      <c r="BV5" s="42"/>
      <c r="BW5" s="24" t="s">
        <v>100</v>
      </c>
      <c r="BX5" s="24" t="s">
        <v>100</v>
      </c>
      <c r="BY5" s="24" t="s">
        <v>100</v>
      </c>
      <c r="BZ5" s="52" t="s">
        <v>130</v>
      </c>
      <c r="CA5" s="24" t="s">
        <v>105</v>
      </c>
      <c r="CB5" s="24" t="s">
        <v>105</v>
      </c>
      <c r="CC5" s="52" t="s">
        <v>131</v>
      </c>
      <c r="CD5" s="24"/>
      <c r="CE5" s="24" t="s">
        <v>99</v>
      </c>
      <c r="CF5" s="24" t="s">
        <v>99</v>
      </c>
      <c r="CG5" s="24" t="s">
        <v>99</v>
      </c>
      <c r="CH5" s="24" t="s">
        <v>99</v>
      </c>
    </row>
    <row r="6" spans="1:86" ht="11.25">
      <c r="A6" s="45"/>
      <c r="B6" s="96"/>
      <c r="C6" s="96"/>
      <c r="D6" s="24"/>
      <c r="E6" s="24" t="s">
        <v>101</v>
      </c>
      <c r="F6" s="213"/>
      <c r="G6" s="24"/>
      <c r="H6" s="24" t="s">
        <v>101</v>
      </c>
      <c r="I6" s="213" t="s">
        <v>447</v>
      </c>
      <c r="J6" s="24"/>
      <c r="K6" s="24"/>
      <c r="L6" s="213"/>
      <c r="M6" s="24"/>
      <c r="N6" s="104"/>
      <c r="O6" s="24" t="s">
        <v>101</v>
      </c>
      <c r="P6" s="24" t="s">
        <v>101</v>
      </c>
      <c r="Q6" s="213"/>
      <c r="R6" s="27"/>
      <c r="S6" s="28"/>
      <c r="T6" s="28"/>
      <c r="U6" s="24"/>
      <c r="V6" s="24"/>
      <c r="W6" s="24" t="s">
        <v>102</v>
      </c>
      <c r="X6" s="24" t="s">
        <v>103</v>
      </c>
      <c r="Y6" s="24" t="s">
        <v>123</v>
      </c>
      <c r="Z6" s="218" t="s">
        <v>124</v>
      </c>
      <c r="AA6" s="24" t="s">
        <v>123</v>
      </c>
      <c r="AB6" s="218" t="s">
        <v>124</v>
      </c>
      <c r="AC6" s="52" t="s">
        <v>130</v>
      </c>
      <c r="AD6" s="24"/>
      <c r="AE6" s="24"/>
      <c r="AF6" s="24" t="s">
        <v>99</v>
      </c>
      <c r="AG6" s="24"/>
      <c r="AH6" s="28"/>
      <c r="AI6" s="29"/>
      <c r="AJ6" s="28"/>
      <c r="AK6" s="29"/>
      <c r="AL6" s="30"/>
      <c r="AM6" s="31"/>
      <c r="AN6" s="32"/>
      <c r="AO6" s="28"/>
      <c r="AP6" s="33"/>
      <c r="AQ6" s="28"/>
      <c r="AR6" s="28"/>
      <c r="AS6" s="28"/>
      <c r="AT6" s="28"/>
      <c r="AU6" s="28"/>
      <c r="AV6" s="28"/>
      <c r="AW6" s="31"/>
      <c r="AX6" s="34"/>
      <c r="AY6" s="25"/>
      <c r="AZ6" s="35"/>
      <c r="BA6" s="36"/>
      <c r="BB6" s="33"/>
      <c r="BC6" s="37"/>
      <c r="BD6" s="33"/>
      <c r="BE6" s="38"/>
      <c r="BF6" s="38"/>
      <c r="BG6" s="37"/>
      <c r="BH6" s="37"/>
      <c r="BI6" s="37"/>
      <c r="BJ6" s="37"/>
      <c r="BK6" s="39"/>
      <c r="BL6" s="39"/>
      <c r="BM6" s="39"/>
      <c r="BN6" s="39"/>
      <c r="BO6" s="39"/>
      <c r="BP6" s="26"/>
      <c r="BQ6" s="26"/>
      <c r="BR6" s="40"/>
      <c r="BS6" s="40"/>
      <c r="BT6" s="40"/>
      <c r="BU6" s="41"/>
      <c r="BV6" s="42"/>
      <c r="BW6" s="46"/>
      <c r="BX6" s="46"/>
      <c r="BY6" s="46"/>
      <c r="BZ6" s="53"/>
      <c r="CA6" s="52" t="s">
        <v>130</v>
      </c>
      <c r="CB6" s="52" t="s">
        <v>130</v>
      </c>
      <c r="CC6" s="46"/>
      <c r="CD6" s="46"/>
      <c r="CE6" s="258" t="s">
        <v>132</v>
      </c>
      <c r="CF6" s="258"/>
      <c r="CG6" s="258"/>
      <c r="CH6" s="258"/>
    </row>
    <row r="7" spans="1:85" s="14" customFormat="1" ht="11.25">
      <c r="A7" s="110"/>
      <c r="B7" s="111"/>
      <c r="C7" s="111"/>
      <c r="D7" s="101"/>
      <c r="E7" s="101"/>
      <c r="F7" s="215" t="s">
        <v>448</v>
      </c>
      <c r="G7" s="101"/>
      <c r="H7" s="101"/>
      <c r="I7" s="215" t="s">
        <v>496</v>
      </c>
      <c r="J7" s="101"/>
      <c r="K7" s="101"/>
      <c r="L7" s="101"/>
      <c r="M7" s="101"/>
      <c r="N7" s="107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219" t="s">
        <v>452</v>
      </c>
      <c r="AA7" s="101"/>
      <c r="AB7" s="219" t="s">
        <v>451</v>
      </c>
      <c r="AC7" s="101"/>
      <c r="AD7" s="101"/>
      <c r="AE7" s="101"/>
      <c r="AF7" s="101"/>
      <c r="AG7" s="101"/>
      <c r="AH7" s="15"/>
      <c r="AJ7" s="15"/>
      <c r="AL7" s="15"/>
      <c r="AM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6"/>
      <c r="BB7" s="15"/>
      <c r="BD7" s="15"/>
      <c r="BE7" s="15"/>
      <c r="BF7" s="15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V7" s="18"/>
      <c r="BW7" s="138"/>
      <c r="BX7" s="138"/>
      <c r="BY7" s="138"/>
      <c r="BZ7" s="18"/>
      <c r="CA7" s="18"/>
      <c r="CB7" s="18"/>
      <c r="CC7" s="18"/>
      <c r="CD7" s="18"/>
      <c r="CE7" s="23"/>
      <c r="CF7" s="19"/>
      <c r="CG7" s="19"/>
    </row>
    <row r="8" spans="1:85" s="14" customFormat="1" ht="12.75">
      <c r="A8" s="112" t="s">
        <v>64</v>
      </c>
      <c r="B8" s="113"/>
      <c r="C8" s="113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7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219"/>
      <c r="AA8" s="101"/>
      <c r="AB8" s="219"/>
      <c r="AC8" s="101"/>
      <c r="AD8" s="101"/>
      <c r="AE8" s="101"/>
      <c r="AF8" s="101"/>
      <c r="AG8" s="101"/>
      <c r="AH8" s="15"/>
      <c r="AJ8" s="15"/>
      <c r="AL8" s="15"/>
      <c r="AM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6"/>
      <c r="BB8" s="15"/>
      <c r="BD8" s="15"/>
      <c r="BE8" s="15"/>
      <c r="BF8" s="15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V8" s="18"/>
      <c r="BW8" s="138"/>
      <c r="BX8" s="138"/>
      <c r="BY8" s="138"/>
      <c r="BZ8" s="18"/>
      <c r="CA8" s="18"/>
      <c r="CB8" s="18"/>
      <c r="CC8" s="18"/>
      <c r="CD8" s="18"/>
      <c r="CE8" s="23"/>
      <c r="CF8" s="19"/>
      <c r="CG8" s="19"/>
    </row>
    <row r="9" spans="1:86" s="151" customFormat="1" ht="21">
      <c r="A9" s="145" t="s">
        <v>428</v>
      </c>
      <c r="B9" s="145" t="s">
        <v>145</v>
      </c>
      <c r="C9" s="145" t="s">
        <v>146</v>
      </c>
      <c r="D9" s="146">
        <v>1416</v>
      </c>
      <c r="E9" s="146">
        <v>570</v>
      </c>
      <c r="F9" s="146">
        <f>D9-E9</f>
        <v>846</v>
      </c>
      <c r="G9" s="146">
        <v>152</v>
      </c>
      <c r="H9" s="146">
        <f>7890+350</f>
        <v>8240</v>
      </c>
      <c r="I9" s="146">
        <f>H9-(J9+O9)</f>
        <v>0</v>
      </c>
      <c r="J9" s="146">
        <f>6570+350</f>
        <v>6920</v>
      </c>
      <c r="K9" s="146">
        <f>6370+321</f>
        <v>6691</v>
      </c>
      <c r="L9" s="146">
        <f>J9-K9</f>
        <v>229</v>
      </c>
      <c r="M9" s="147">
        <v>350</v>
      </c>
      <c r="N9" s="148" t="s">
        <v>148</v>
      </c>
      <c r="O9" s="146">
        <v>1320</v>
      </c>
      <c r="P9" s="146">
        <v>1194</v>
      </c>
      <c r="Q9" s="146">
        <f>O9-P9</f>
        <v>126</v>
      </c>
      <c r="R9" s="149">
        <v>50</v>
      </c>
      <c r="S9" s="149">
        <v>113</v>
      </c>
      <c r="T9" s="149">
        <v>12</v>
      </c>
      <c r="U9" s="146">
        <v>0</v>
      </c>
      <c r="V9" s="146" t="s">
        <v>177</v>
      </c>
      <c r="W9" s="146">
        <v>72500</v>
      </c>
      <c r="X9" s="146">
        <v>873</v>
      </c>
      <c r="Y9" s="146"/>
      <c r="Z9" s="220">
        <v>420</v>
      </c>
      <c r="AA9" s="146"/>
      <c r="AB9" s="220">
        <v>40</v>
      </c>
      <c r="AC9" s="147" t="s">
        <v>147</v>
      </c>
      <c r="AD9" s="146">
        <v>159</v>
      </c>
      <c r="AE9" s="146">
        <v>1475</v>
      </c>
      <c r="AF9" s="146">
        <v>612</v>
      </c>
      <c r="AG9" s="146"/>
      <c r="AH9" s="150">
        <v>21230</v>
      </c>
      <c r="AI9" s="151">
        <v>645232.75</v>
      </c>
      <c r="AJ9" s="150">
        <v>2330</v>
      </c>
      <c r="AK9" s="151">
        <v>179772.76</v>
      </c>
      <c r="AL9" s="150"/>
      <c r="AM9" s="150">
        <v>23560</v>
      </c>
      <c r="AN9" s="151">
        <v>825005.51</v>
      </c>
      <c r="AO9" s="150">
        <v>9274</v>
      </c>
      <c r="AP9" s="150"/>
      <c r="AQ9" s="150"/>
      <c r="AR9" s="150"/>
      <c r="AS9" s="150">
        <v>1799</v>
      </c>
      <c r="AT9" s="150">
        <v>30</v>
      </c>
      <c r="AU9" s="150">
        <v>272</v>
      </c>
      <c r="AV9" s="150">
        <v>4</v>
      </c>
      <c r="AW9" s="150">
        <v>28033</v>
      </c>
      <c r="AX9" s="150">
        <v>30138</v>
      </c>
      <c r="AY9" s="150">
        <v>5567</v>
      </c>
      <c r="AZ9" s="150"/>
      <c r="BA9" s="152">
        <v>0.0005265508439051543</v>
      </c>
      <c r="BB9" s="150"/>
      <c r="BD9" s="150">
        <v>0</v>
      </c>
      <c r="BE9" s="150">
        <v>0</v>
      </c>
      <c r="BF9" s="150">
        <v>0</v>
      </c>
      <c r="BG9" s="153" t="s">
        <v>62</v>
      </c>
      <c r="BH9" s="153" t="s">
        <v>62</v>
      </c>
      <c r="BI9" s="154" t="s">
        <v>63</v>
      </c>
      <c r="BJ9" s="154" t="s">
        <v>63</v>
      </c>
      <c r="BK9" s="153" t="s">
        <v>62</v>
      </c>
      <c r="BL9" s="153" t="s">
        <v>62</v>
      </c>
      <c r="BM9" s="153"/>
      <c r="BN9" s="153" t="s">
        <v>62</v>
      </c>
      <c r="BO9" s="153" t="s">
        <v>62</v>
      </c>
      <c r="BP9" s="153" t="s">
        <v>62</v>
      </c>
      <c r="BQ9" s="154" t="s">
        <v>63</v>
      </c>
      <c r="BV9" s="155"/>
      <c r="BW9" s="156" t="s">
        <v>177</v>
      </c>
      <c r="BX9" s="156" t="s">
        <v>177</v>
      </c>
      <c r="BY9" s="156" t="s">
        <v>144</v>
      </c>
      <c r="BZ9" s="157"/>
      <c r="CA9" s="157"/>
      <c r="CB9" s="157"/>
      <c r="CC9" s="157"/>
      <c r="CD9" s="157"/>
      <c r="CE9" s="159">
        <v>12</v>
      </c>
      <c r="CF9" s="160">
        <v>9.76</v>
      </c>
      <c r="CG9" s="160">
        <v>3.67</v>
      </c>
      <c r="CH9" s="161">
        <v>13.43</v>
      </c>
    </row>
    <row r="10" spans="1:86" s="166" customFormat="1" ht="21">
      <c r="A10" s="145" t="s">
        <v>429</v>
      </c>
      <c r="B10" s="145" t="s">
        <v>149</v>
      </c>
      <c r="C10" s="145" t="s">
        <v>150</v>
      </c>
      <c r="D10" s="149">
        <f>E10+G10</f>
        <v>614.5699999999999</v>
      </c>
      <c r="E10" s="149">
        <v>369.81</v>
      </c>
      <c r="F10" s="146">
        <f>D10-E10</f>
        <v>244.75999999999993</v>
      </c>
      <c r="G10" s="149">
        <v>244.76</v>
      </c>
      <c r="H10" s="149">
        <v>850</v>
      </c>
      <c r="I10" s="146">
        <f>H10-(J10+O10)</f>
        <v>0</v>
      </c>
      <c r="J10" s="149">
        <v>295</v>
      </c>
      <c r="K10" s="149">
        <v>295</v>
      </c>
      <c r="L10" s="146">
        <f>J10-K10</f>
        <v>0</v>
      </c>
      <c r="M10" s="149">
        <v>0</v>
      </c>
      <c r="N10" s="162"/>
      <c r="O10" s="149">
        <v>555</v>
      </c>
      <c r="P10" s="149">
        <v>500</v>
      </c>
      <c r="Q10" s="146">
        <f>O10-P10</f>
        <v>55</v>
      </c>
      <c r="R10" s="163">
        <v>51</v>
      </c>
      <c r="S10" s="146">
        <v>86</v>
      </c>
      <c r="T10" s="146">
        <v>6</v>
      </c>
      <c r="U10" s="149">
        <v>0</v>
      </c>
      <c r="V10" s="146" t="s">
        <v>177</v>
      </c>
      <c r="W10" s="149">
        <v>19586</v>
      </c>
      <c r="X10" s="149">
        <v>407</v>
      </c>
      <c r="Y10" s="149">
        <v>1078</v>
      </c>
      <c r="Z10" s="221">
        <f>Y10/30</f>
        <v>35.93333333333333</v>
      </c>
      <c r="AA10" s="149">
        <v>246</v>
      </c>
      <c r="AB10" s="221">
        <f>AA10/25</f>
        <v>9.84</v>
      </c>
      <c r="AC10" s="164" t="s">
        <v>147</v>
      </c>
      <c r="AD10" s="149">
        <v>349</v>
      </c>
      <c r="AE10" s="149">
        <v>326</v>
      </c>
      <c r="AF10" s="149">
        <v>325</v>
      </c>
      <c r="AG10" s="149">
        <v>0</v>
      </c>
      <c r="AH10" s="165">
        <v>21230</v>
      </c>
      <c r="AI10" s="166">
        <v>645232.75</v>
      </c>
      <c r="AJ10" s="165">
        <v>2330</v>
      </c>
      <c r="AK10" s="166">
        <v>179772.76</v>
      </c>
      <c r="AL10" s="165"/>
      <c r="AM10" s="165">
        <v>23560</v>
      </c>
      <c r="AN10" s="166">
        <v>825005.51</v>
      </c>
      <c r="AO10" s="165">
        <v>9274</v>
      </c>
      <c r="AP10" s="165"/>
      <c r="AQ10" s="165"/>
      <c r="AR10" s="165"/>
      <c r="AS10" s="165">
        <v>1799</v>
      </c>
      <c r="AT10" s="165">
        <v>30</v>
      </c>
      <c r="AU10" s="165">
        <v>272</v>
      </c>
      <c r="AV10" s="165">
        <v>4</v>
      </c>
      <c r="AW10" s="165">
        <v>28033</v>
      </c>
      <c r="AX10" s="165">
        <v>30138</v>
      </c>
      <c r="AY10" s="165">
        <v>5567</v>
      </c>
      <c r="AZ10" s="165"/>
      <c r="BA10" s="167">
        <v>0.0005265508439051543</v>
      </c>
      <c r="BB10" s="165"/>
      <c r="BD10" s="165">
        <v>0</v>
      </c>
      <c r="BE10" s="165">
        <v>0</v>
      </c>
      <c r="BF10" s="165">
        <v>0</v>
      </c>
      <c r="BG10" s="168" t="s">
        <v>62</v>
      </c>
      <c r="BH10" s="168" t="s">
        <v>62</v>
      </c>
      <c r="BI10" s="153" t="s">
        <v>63</v>
      </c>
      <c r="BJ10" s="153" t="s">
        <v>63</v>
      </c>
      <c r="BK10" s="168" t="s">
        <v>62</v>
      </c>
      <c r="BL10" s="168" t="s">
        <v>62</v>
      </c>
      <c r="BM10" s="168"/>
      <c r="BN10" s="168" t="s">
        <v>62</v>
      </c>
      <c r="BO10" s="168" t="s">
        <v>62</v>
      </c>
      <c r="BP10" s="168" t="s">
        <v>62</v>
      </c>
      <c r="BQ10" s="153" t="s">
        <v>63</v>
      </c>
      <c r="BV10" s="169"/>
      <c r="BW10" s="156" t="s">
        <v>177</v>
      </c>
      <c r="BX10" s="156" t="s">
        <v>177</v>
      </c>
      <c r="BY10" s="156" t="s">
        <v>144</v>
      </c>
      <c r="BZ10" s="170"/>
      <c r="CA10" s="170"/>
      <c r="CB10" s="170"/>
      <c r="CC10" s="170"/>
      <c r="CD10" s="170"/>
      <c r="CE10" s="159">
        <v>10</v>
      </c>
      <c r="CF10" s="160">
        <v>7.14</v>
      </c>
      <c r="CG10" s="160">
        <v>1.57</v>
      </c>
      <c r="CH10" s="161">
        <v>8.71</v>
      </c>
    </row>
    <row r="11" spans="1:86" s="65" customFormat="1" ht="10.5">
      <c r="A11" s="115" t="s">
        <v>151</v>
      </c>
      <c r="B11" s="98" t="s">
        <v>152</v>
      </c>
      <c r="C11" s="116"/>
      <c r="D11" s="102">
        <v>63</v>
      </c>
      <c r="E11" s="102">
        <v>0</v>
      </c>
      <c r="F11" s="114">
        <f aca="true" t="shared" si="0" ref="F11:F23">D11-E11</f>
        <v>63</v>
      </c>
      <c r="G11" s="102">
        <v>0</v>
      </c>
      <c r="H11" s="102">
        <v>202</v>
      </c>
      <c r="I11" s="114">
        <f>H11-(J11+O11)</f>
        <v>0</v>
      </c>
      <c r="J11" s="102">
        <v>202</v>
      </c>
      <c r="K11" s="102">
        <v>202</v>
      </c>
      <c r="L11" s="114">
        <f>J11-K11</f>
        <v>0</v>
      </c>
      <c r="M11" s="102">
        <v>0</v>
      </c>
      <c r="N11" s="108"/>
      <c r="O11" s="102">
        <v>0</v>
      </c>
      <c r="P11" s="102">
        <v>0</v>
      </c>
      <c r="Q11" s="102"/>
      <c r="R11" s="102">
        <v>0</v>
      </c>
      <c r="S11" s="102">
        <v>0</v>
      </c>
      <c r="T11" s="102">
        <v>0</v>
      </c>
      <c r="U11" s="102">
        <v>0</v>
      </c>
      <c r="V11" s="102"/>
      <c r="W11" s="102">
        <v>1594</v>
      </c>
      <c r="X11" s="102">
        <v>0</v>
      </c>
      <c r="Y11" s="102">
        <v>0</v>
      </c>
      <c r="Z11" s="222"/>
      <c r="AA11" s="102">
        <v>0</v>
      </c>
      <c r="AB11" s="222"/>
      <c r="AC11" s="102"/>
      <c r="AD11" s="102">
        <v>0</v>
      </c>
      <c r="AE11" s="102">
        <v>0</v>
      </c>
      <c r="AF11" s="102">
        <v>0</v>
      </c>
      <c r="AG11" s="102">
        <v>0</v>
      </c>
      <c r="AH11" s="117"/>
      <c r="AI11" s="88"/>
      <c r="AJ11" s="117"/>
      <c r="AK11" s="88"/>
      <c r="AL11" s="117"/>
      <c r="AM11" s="117"/>
      <c r="AN11" s="88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117"/>
      <c r="BC11" s="88"/>
      <c r="BD11" s="117"/>
      <c r="BE11" s="117"/>
      <c r="BF11" s="117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119"/>
      <c r="BW11" s="139"/>
      <c r="BX11" s="139"/>
      <c r="BY11" s="139"/>
      <c r="BZ11" s="120"/>
      <c r="CA11" s="120"/>
      <c r="CB11" s="120"/>
      <c r="CC11" s="120"/>
      <c r="CD11" s="120"/>
      <c r="CE11" s="56"/>
      <c r="CF11" s="57"/>
      <c r="CG11" s="57"/>
      <c r="CH11" s="58"/>
    </row>
    <row r="12" spans="1:86" s="65" customFormat="1" ht="10.5">
      <c r="A12" s="115" t="s">
        <v>153</v>
      </c>
      <c r="B12" s="98" t="s">
        <v>154</v>
      </c>
      <c r="C12" s="116"/>
      <c r="D12" s="102"/>
      <c r="E12" s="102">
        <v>0</v>
      </c>
      <c r="F12" s="114">
        <f t="shared" si="0"/>
        <v>0</v>
      </c>
      <c r="G12" s="102">
        <v>0</v>
      </c>
      <c r="H12" s="102">
        <v>22</v>
      </c>
      <c r="I12" s="114">
        <f aca="true" t="shared" si="1" ref="I12:I22">H12-(J12+O12)</f>
        <v>0</v>
      </c>
      <c r="J12" s="102">
        <v>22</v>
      </c>
      <c r="K12" s="102">
        <v>22</v>
      </c>
      <c r="L12" s="114">
        <f aca="true" t="shared" si="2" ref="L12:L22">J12-K12</f>
        <v>0</v>
      </c>
      <c r="M12" s="102">
        <v>0</v>
      </c>
      <c r="N12" s="108"/>
      <c r="O12" s="102">
        <v>0</v>
      </c>
      <c r="P12" s="102">
        <v>0</v>
      </c>
      <c r="Q12" s="102"/>
      <c r="R12" s="102">
        <v>0</v>
      </c>
      <c r="S12" s="102">
        <v>0</v>
      </c>
      <c r="T12" s="102">
        <v>0</v>
      </c>
      <c r="U12" s="102">
        <v>0</v>
      </c>
      <c r="V12" s="102"/>
      <c r="W12" s="102">
        <v>0</v>
      </c>
      <c r="X12" s="102"/>
      <c r="Y12" s="102"/>
      <c r="Z12" s="222"/>
      <c r="AA12" s="102"/>
      <c r="AB12" s="222"/>
      <c r="AC12" s="102"/>
      <c r="AD12" s="102"/>
      <c r="AE12" s="102"/>
      <c r="AF12" s="102"/>
      <c r="AG12" s="102"/>
      <c r="AH12" s="117"/>
      <c r="AI12" s="88"/>
      <c r="AJ12" s="117"/>
      <c r="AK12" s="88"/>
      <c r="AL12" s="117"/>
      <c r="AM12" s="117"/>
      <c r="AN12" s="88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8"/>
      <c r="BB12" s="117"/>
      <c r="BC12" s="88"/>
      <c r="BD12" s="117"/>
      <c r="BE12" s="117"/>
      <c r="BF12" s="117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119"/>
      <c r="BW12" s="139"/>
      <c r="BX12" s="139"/>
      <c r="BY12" s="139"/>
      <c r="BZ12" s="120"/>
      <c r="CA12" s="120"/>
      <c r="CB12" s="120"/>
      <c r="CC12" s="120"/>
      <c r="CD12" s="120"/>
      <c r="CE12" s="56"/>
      <c r="CF12" s="57"/>
      <c r="CG12" s="57"/>
      <c r="CH12" s="58"/>
    </row>
    <row r="13" spans="1:86" s="65" customFormat="1" ht="10.5">
      <c r="A13" s="115" t="s">
        <v>155</v>
      </c>
      <c r="B13" s="98" t="s">
        <v>156</v>
      </c>
      <c r="C13" s="116"/>
      <c r="D13" s="102"/>
      <c r="E13" s="102">
        <v>0</v>
      </c>
      <c r="F13" s="114">
        <f t="shared" si="0"/>
        <v>0</v>
      </c>
      <c r="G13" s="102">
        <v>0</v>
      </c>
      <c r="H13" s="102">
        <v>45</v>
      </c>
      <c r="I13" s="114">
        <f t="shared" si="1"/>
        <v>0</v>
      </c>
      <c r="J13" s="102">
        <v>45</v>
      </c>
      <c r="K13" s="102">
        <v>45</v>
      </c>
      <c r="L13" s="114">
        <f t="shared" si="2"/>
        <v>0</v>
      </c>
      <c r="M13" s="102">
        <v>0</v>
      </c>
      <c r="N13" s="108"/>
      <c r="O13" s="102">
        <v>0</v>
      </c>
      <c r="P13" s="102">
        <v>0</v>
      </c>
      <c r="Q13" s="102"/>
      <c r="R13" s="102">
        <v>0</v>
      </c>
      <c r="S13" s="102">
        <v>0</v>
      </c>
      <c r="T13" s="102">
        <v>0</v>
      </c>
      <c r="U13" s="102">
        <v>0</v>
      </c>
      <c r="V13" s="102"/>
      <c r="W13" s="102">
        <v>1289</v>
      </c>
      <c r="X13" s="102">
        <v>0</v>
      </c>
      <c r="Y13" s="102">
        <v>0</v>
      </c>
      <c r="Z13" s="222"/>
      <c r="AA13" s="102">
        <v>0</v>
      </c>
      <c r="AB13" s="222"/>
      <c r="AC13" s="102"/>
      <c r="AD13" s="102">
        <v>0</v>
      </c>
      <c r="AE13" s="102">
        <v>0</v>
      </c>
      <c r="AF13" s="102">
        <v>0</v>
      </c>
      <c r="AG13" s="102">
        <v>0</v>
      </c>
      <c r="AH13" s="117"/>
      <c r="AI13" s="88"/>
      <c r="AJ13" s="117"/>
      <c r="AK13" s="88"/>
      <c r="AL13" s="117"/>
      <c r="AM13" s="117"/>
      <c r="AN13" s="88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8"/>
      <c r="BB13" s="117"/>
      <c r="BC13" s="88"/>
      <c r="BD13" s="117"/>
      <c r="BE13" s="117"/>
      <c r="BF13" s="11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119"/>
      <c r="BW13" s="139"/>
      <c r="BX13" s="139"/>
      <c r="BY13" s="139"/>
      <c r="BZ13" s="120"/>
      <c r="CA13" s="120"/>
      <c r="CB13" s="120"/>
      <c r="CC13" s="120"/>
      <c r="CD13" s="120"/>
      <c r="CE13" s="56"/>
      <c r="CF13" s="57"/>
      <c r="CG13" s="57"/>
      <c r="CH13" s="58"/>
    </row>
    <row r="14" spans="1:86" s="65" customFormat="1" ht="10.5">
      <c r="A14" s="115" t="s">
        <v>157</v>
      </c>
      <c r="B14" s="98" t="s">
        <v>158</v>
      </c>
      <c r="C14" s="98"/>
      <c r="D14" s="102">
        <v>64</v>
      </c>
      <c r="E14" s="102">
        <v>0</v>
      </c>
      <c r="F14" s="114">
        <f t="shared" si="0"/>
        <v>64</v>
      </c>
      <c r="G14" s="102">
        <v>0</v>
      </c>
      <c r="H14" s="102">
        <v>144</v>
      </c>
      <c r="I14" s="114">
        <f t="shared" si="1"/>
        <v>0</v>
      </c>
      <c r="J14" s="102">
        <v>144</v>
      </c>
      <c r="K14" s="102">
        <v>144</v>
      </c>
      <c r="L14" s="114">
        <f t="shared" si="2"/>
        <v>0</v>
      </c>
      <c r="M14" s="102">
        <v>0</v>
      </c>
      <c r="N14" s="108"/>
      <c r="O14" s="102">
        <v>0</v>
      </c>
      <c r="P14" s="102">
        <v>0</v>
      </c>
      <c r="Q14" s="102"/>
      <c r="R14" s="102">
        <v>0</v>
      </c>
      <c r="S14" s="102">
        <v>0</v>
      </c>
      <c r="T14" s="102">
        <v>0</v>
      </c>
      <c r="U14" s="102">
        <v>0</v>
      </c>
      <c r="V14" s="102"/>
      <c r="W14" s="102">
        <v>805</v>
      </c>
      <c r="X14" s="102">
        <v>0</v>
      </c>
      <c r="Y14" s="102">
        <v>0</v>
      </c>
      <c r="Z14" s="222"/>
      <c r="AA14" s="102">
        <v>0</v>
      </c>
      <c r="AB14" s="222"/>
      <c r="AC14" s="102"/>
      <c r="AD14" s="102">
        <v>0</v>
      </c>
      <c r="AE14" s="102">
        <v>0</v>
      </c>
      <c r="AF14" s="102">
        <v>0</v>
      </c>
      <c r="AG14" s="102">
        <v>0</v>
      </c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98"/>
      <c r="BX14" s="98"/>
      <c r="BY14" s="98"/>
      <c r="BZ14" s="120"/>
      <c r="CA14" s="120"/>
      <c r="CB14" s="120"/>
      <c r="CC14" s="120"/>
      <c r="CD14" s="120"/>
      <c r="CE14" s="56"/>
      <c r="CF14" s="57"/>
      <c r="CG14" s="57"/>
      <c r="CH14" s="58"/>
    </row>
    <row r="15" spans="1:86" s="65" customFormat="1" ht="10.5">
      <c r="A15" s="115" t="s">
        <v>159</v>
      </c>
      <c r="B15" s="98" t="s">
        <v>160</v>
      </c>
      <c r="C15" s="98"/>
      <c r="D15" s="102">
        <v>58</v>
      </c>
      <c r="E15" s="102">
        <v>0</v>
      </c>
      <c r="F15" s="114">
        <f t="shared" si="0"/>
        <v>58</v>
      </c>
      <c r="G15" s="102">
        <v>0</v>
      </c>
      <c r="H15" s="102">
        <v>135</v>
      </c>
      <c r="I15" s="114">
        <f t="shared" si="1"/>
        <v>0</v>
      </c>
      <c r="J15" s="102">
        <v>135</v>
      </c>
      <c r="K15" s="102">
        <v>135</v>
      </c>
      <c r="L15" s="114">
        <f t="shared" si="2"/>
        <v>0</v>
      </c>
      <c r="M15" s="102">
        <v>0</v>
      </c>
      <c r="N15" s="108"/>
      <c r="O15" s="102">
        <v>0</v>
      </c>
      <c r="P15" s="102">
        <v>0</v>
      </c>
      <c r="Q15" s="102"/>
      <c r="R15" s="102">
        <v>0</v>
      </c>
      <c r="S15" s="102">
        <v>0</v>
      </c>
      <c r="T15" s="102">
        <v>0</v>
      </c>
      <c r="U15" s="102">
        <v>0</v>
      </c>
      <c r="V15" s="102"/>
      <c r="W15" s="102">
        <v>924</v>
      </c>
      <c r="X15" s="102">
        <v>0</v>
      </c>
      <c r="Y15" s="102">
        <v>0</v>
      </c>
      <c r="Z15" s="222"/>
      <c r="AA15" s="102">
        <v>0</v>
      </c>
      <c r="AB15" s="222"/>
      <c r="AC15" s="102"/>
      <c r="AD15" s="102">
        <v>0</v>
      </c>
      <c r="AE15" s="102">
        <v>0</v>
      </c>
      <c r="AF15" s="102">
        <v>0</v>
      </c>
      <c r="AG15" s="102">
        <v>0</v>
      </c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140"/>
      <c r="BX15" s="140"/>
      <c r="BY15" s="98"/>
      <c r="BZ15" s="120"/>
      <c r="CA15" s="120"/>
      <c r="CB15" s="120"/>
      <c r="CC15" s="120"/>
      <c r="CD15" s="120"/>
      <c r="CE15" s="56"/>
      <c r="CF15" s="57"/>
      <c r="CG15" s="57"/>
      <c r="CH15" s="58"/>
    </row>
    <row r="16" spans="1:86" s="65" customFormat="1" ht="10.5">
      <c r="A16" s="115" t="s">
        <v>161</v>
      </c>
      <c r="B16" s="98" t="s">
        <v>162</v>
      </c>
      <c r="C16" s="98"/>
      <c r="D16" s="102">
        <v>16</v>
      </c>
      <c r="E16" s="102">
        <v>0</v>
      </c>
      <c r="F16" s="114">
        <f t="shared" si="0"/>
        <v>16</v>
      </c>
      <c r="G16" s="102">
        <v>0</v>
      </c>
      <c r="H16" s="102">
        <v>133</v>
      </c>
      <c r="I16" s="114">
        <f t="shared" si="1"/>
        <v>0</v>
      </c>
      <c r="J16" s="102">
        <v>133</v>
      </c>
      <c r="K16" s="102">
        <v>133</v>
      </c>
      <c r="L16" s="114">
        <f t="shared" si="2"/>
        <v>0</v>
      </c>
      <c r="M16" s="102">
        <v>0</v>
      </c>
      <c r="N16" s="108"/>
      <c r="O16" s="102">
        <v>0</v>
      </c>
      <c r="P16" s="102">
        <v>0</v>
      </c>
      <c r="Q16" s="102"/>
      <c r="R16" s="102">
        <v>0</v>
      </c>
      <c r="S16" s="102">
        <v>0</v>
      </c>
      <c r="T16" s="102">
        <v>0</v>
      </c>
      <c r="U16" s="102">
        <v>0</v>
      </c>
      <c r="V16" s="102"/>
      <c r="W16" s="102">
        <v>113</v>
      </c>
      <c r="X16" s="102">
        <v>0</v>
      </c>
      <c r="Y16" s="102">
        <v>0</v>
      </c>
      <c r="Z16" s="222"/>
      <c r="AA16" s="102">
        <v>0</v>
      </c>
      <c r="AB16" s="222"/>
      <c r="AC16" s="102"/>
      <c r="AD16" s="102">
        <v>0</v>
      </c>
      <c r="AE16" s="102">
        <v>0</v>
      </c>
      <c r="AF16" s="102">
        <v>0</v>
      </c>
      <c r="AG16" s="102">
        <v>0</v>
      </c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98"/>
      <c r="BX16" s="98"/>
      <c r="BY16" s="98"/>
      <c r="BZ16" s="120"/>
      <c r="CA16" s="120"/>
      <c r="CB16" s="120"/>
      <c r="CC16" s="120"/>
      <c r="CD16" s="120"/>
      <c r="CE16" s="56"/>
      <c r="CF16" s="57"/>
      <c r="CG16" s="57"/>
      <c r="CH16" s="58"/>
    </row>
    <row r="17" spans="1:86" s="65" customFormat="1" ht="10.5">
      <c r="A17" s="115" t="s">
        <v>163</v>
      </c>
      <c r="B17" s="98" t="s">
        <v>164</v>
      </c>
      <c r="C17" s="98"/>
      <c r="D17" s="102">
        <v>107</v>
      </c>
      <c r="E17" s="102">
        <v>0</v>
      </c>
      <c r="F17" s="114">
        <f t="shared" si="0"/>
        <v>107</v>
      </c>
      <c r="G17" s="102">
        <v>50</v>
      </c>
      <c r="H17" s="102">
        <v>161</v>
      </c>
      <c r="I17" s="114">
        <f t="shared" si="1"/>
        <v>0</v>
      </c>
      <c r="J17" s="102">
        <v>161</v>
      </c>
      <c r="K17" s="102">
        <v>161</v>
      </c>
      <c r="L17" s="114">
        <f t="shared" si="2"/>
        <v>0</v>
      </c>
      <c r="M17" s="102">
        <v>48</v>
      </c>
      <c r="N17" s="108"/>
      <c r="O17" s="102">
        <v>0</v>
      </c>
      <c r="P17" s="102">
        <v>0</v>
      </c>
      <c r="Q17" s="102"/>
      <c r="R17" s="102">
        <v>0</v>
      </c>
      <c r="S17" s="102">
        <v>0</v>
      </c>
      <c r="T17" s="102">
        <v>0</v>
      </c>
      <c r="U17" s="102">
        <v>0</v>
      </c>
      <c r="V17" s="102"/>
      <c r="W17" s="102">
        <v>0</v>
      </c>
      <c r="X17" s="102">
        <v>0</v>
      </c>
      <c r="Y17" s="102">
        <v>0</v>
      </c>
      <c r="Z17" s="222"/>
      <c r="AA17" s="102">
        <v>0</v>
      </c>
      <c r="AB17" s="222"/>
      <c r="AC17" s="102"/>
      <c r="AD17" s="102">
        <v>0</v>
      </c>
      <c r="AE17" s="102">
        <v>0</v>
      </c>
      <c r="AF17" s="102">
        <v>0</v>
      </c>
      <c r="AG17" s="102">
        <v>0</v>
      </c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98"/>
      <c r="BX17" s="98"/>
      <c r="BY17" s="98"/>
      <c r="BZ17" s="120"/>
      <c r="CA17" s="120"/>
      <c r="CB17" s="120"/>
      <c r="CC17" s="120"/>
      <c r="CD17" s="120"/>
      <c r="CE17" s="56"/>
      <c r="CF17" s="57"/>
      <c r="CG17" s="57"/>
      <c r="CH17" s="58"/>
    </row>
    <row r="18" spans="1:86" s="65" customFormat="1" ht="10.5">
      <c r="A18" s="115" t="s">
        <v>165</v>
      </c>
      <c r="B18" s="98" t="s">
        <v>166</v>
      </c>
      <c r="C18" s="98"/>
      <c r="D18" s="102">
        <v>84</v>
      </c>
      <c r="E18" s="102">
        <v>0</v>
      </c>
      <c r="F18" s="114">
        <f t="shared" si="0"/>
        <v>84</v>
      </c>
      <c r="G18" s="102">
        <v>0</v>
      </c>
      <c r="H18" s="102">
        <v>216</v>
      </c>
      <c r="I18" s="114">
        <f t="shared" si="1"/>
        <v>0</v>
      </c>
      <c r="J18" s="102">
        <v>216</v>
      </c>
      <c r="K18" s="102">
        <v>216</v>
      </c>
      <c r="L18" s="114">
        <f t="shared" si="2"/>
        <v>0</v>
      </c>
      <c r="M18" s="102">
        <v>0</v>
      </c>
      <c r="N18" s="108"/>
      <c r="O18" s="102">
        <v>0</v>
      </c>
      <c r="P18" s="102">
        <v>0</v>
      </c>
      <c r="Q18" s="102"/>
      <c r="R18" s="102">
        <v>0</v>
      </c>
      <c r="S18" s="102">
        <v>0</v>
      </c>
      <c r="T18" s="102">
        <v>0</v>
      </c>
      <c r="U18" s="102">
        <v>0</v>
      </c>
      <c r="V18" s="102"/>
      <c r="W18" s="102">
        <v>1068</v>
      </c>
      <c r="X18" s="102">
        <v>0</v>
      </c>
      <c r="Y18" s="102">
        <v>0</v>
      </c>
      <c r="Z18" s="222"/>
      <c r="AA18" s="102">
        <v>0</v>
      </c>
      <c r="AB18" s="222"/>
      <c r="AC18" s="102"/>
      <c r="AD18" s="102">
        <v>0</v>
      </c>
      <c r="AE18" s="102">
        <v>0</v>
      </c>
      <c r="AF18" s="102">
        <v>0</v>
      </c>
      <c r="AG18" s="102">
        <v>0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98"/>
      <c r="BX18" s="98"/>
      <c r="BY18" s="98"/>
      <c r="BZ18" s="120"/>
      <c r="CA18" s="120"/>
      <c r="CB18" s="120"/>
      <c r="CC18" s="120"/>
      <c r="CD18" s="120"/>
      <c r="CE18" s="56"/>
      <c r="CF18" s="57"/>
      <c r="CG18" s="57"/>
      <c r="CH18" s="58"/>
    </row>
    <row r="19" spans="1:86" s="65" customFormat="1" ht="10.5">
      <c r="A19" s="115" t="s">
        <v>167</v>
      </c>
      <c r="B19" s="98" t="s">
        <v>168</v>
      </c>
      <c r="C19" s="98"/>
      <c r="D19" s="102">
        <v>71</v>
      </c>
      <c r="E19" s="102">
        <v>0</v>
      </c>
      <c r="F19" s="114">
        <f t="shared" si="0"/>
        <v>71</v>
      </c>
      <c r="G19" s="102">
        <v>0</v>
      </c>
      <c r="H19" s="102">
        <v>154</v>
      </c>
      <c r="I19" s="114">
        <f t="shared" si="1"/>
        <v>0</v>
      </c>
      <c r="J19" s="102">
        <v>154</v>
      </c>
      <c r="K19" s="102">
        <v>154</v>
      </c>
      <c r="L19" s="114">
        <f t="shared" si="2"/>
        <v>0</v>
      </c>
      <c r="M19" s="102">
        <v>0</v>
      </c>
      <c r="N19" s="108"/>
      <c r="O19" s="102">
        <v>0</v>
      </c>
      <c r="P19" s="102">
        <v>0</v>
      </c>
      <c r="Q19" s="102"/>
      <c r="R19" s="102">
        <v>0</v>
      </c>
      <c r="S19" s="102">
        <v>0</v>
      </c>
      <c r="T19" s="102">
        <v>0</v>
      </c>
      <c r="U19" s="102">
        <v>0</v>
      </c>
      <c r="V19" s="102"/>
      <c r="W19" s="102">
        <v>1281</v>
      </c>
      <c r="X19" s="102">
        <v>0</v>
      </c>
      <c r="Y19" s="102">
        <v>0</v>
      </c>
      <c r="Z19" s="222"/>
      <c r="AA19" s="102">
        <v>0</v>
      </c>
      <c r="AB19" s="222"/>
      <c r="AC19" s="102"/>
      <c r="AD19" s="102">
        <v>0</v>
      </c>
      <c r="AE19" s="102">
        <v>0</v>
      </c>
      <c r="AF19" s="102">
        <v>0</v>
      </c>
      <c r="AG19" s="102">
        <v>0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98"/>
      <c r="BX19" s="98"/>
      <c r="BY19" s="98"/>
      <c r="BZ19" s="120"/>
      <c r="CA19" s="120"/>
      <c r="CB19" s="120"/>
      <c r="CC19" s="120"/>
      <c r="CD19" s="120"/>
      <c r="CE19" s="56"/>
      <c r="CF19" s="57"/>
      <c r="CG19" s="57"/>
      <c r="CH19" s="58"/>
    </row>
    <row r="20" spans="1:86" s="65" customFormat="1" ht="10.5">
      <c r="A20" s="115" t="s">
        <v>169</v>
      </c>
      <c r="B20" s="98" t="s">
        <v>170</v>
      </c>
      <c r="C20" s="98"/>
      <c r="D20" s="102">
        <v>73</v>
      </c>
      <c r="E20" s="102">
        <v>0</v>
      </c>
      <c r="F20" s="114">
        <f t="shared" si="0"/>
        <v>73</v>
      </c>
      <c r="G20" s="102">
        <v>0</v>
      </c>
      <c r="H20" s="102">
        <v>314</v>
      </c>
      <c r="I20" s="114">
        <f t="shared" si="1"/>
        <v>0</v>
      </c>
      <c r="J20" s="102">
        <v>314</v>
      </c>
      <c r="K20" s="102">
        <v>314</v>
      </c>
      <c r="L20" s="114">
        <f t="shared" si="2"/>
        <v>0</v>
      </c>
      <c r="M20" s="102">
        <v>0</v>
      </c>
      <c r="N20" s="108"/>
      <c r="O20" s="102">
        <v>0</v>
      </c>
      <c r="P20" s="102">
        <v>0</v>
      </c>
      <c r="Q20" s="102"/>
      <c r="R20" s="102">
        <v>0</v>
      </c>
      <c r="S20" s="102">
        <v>0</v>
      </c>
      <c r="T20" s="102">
        <v>0</v>
      </c>
      <c r="U20" s="102">
        <v>0</v>
      </c>
      <c r="V20" s="102"/>
      <c r="W20" s="102">
        <v>14</v>
      </c>
      <c r="X20" s="102">
        <v>0</v>
      </c>
      <c r="Y20" s="102">
        <v>0</v>
      </c>
      <c r="Z20" s="222"/>
      <c r="AA20" s="102">
        <v>0</v>
      </c>
      <c r="AB20" s="222"/>
      <c r="AC20" s="102"/>
      <c r="AD20" s="102">
        <v>0</v>
      </c>
      <c r="AE20" s="102">
        <v>0</v>
      </c>
      <c r="AF20" s="102">
        <v>0</v>
      </c>
      <c r="AG20" s="102">
        <v>0</v>
      </c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98"/>
      <c r="BX20" s="98"/>
      <c r="BY20" s="98"/>
      <c r="BZ20" s="120"/>
      <c r="CA20" s="120"/>
      <c r="CB20" s="120"/>
      <c r="CC20" s="120"/>
      <c r="CD20" s="120"/>
      <c r="CE20" s="56"/>
      <c r="CF20" s="57"/>
      <c r="CG20" s="57"/>
      <c r="CH20" s="58"/>
    </row>
    <row r="21" spans="1:86" s="65" customFormat="1" ht="10.5">
      <c r="A21" s="115" t="s">
        <v>171</v>
      </c>
      <c r="B21" s="98" t="s">
        <v>172</v>
      </c>
      <c r="C21" s="98"/>
      <c r="D21" s="102">
        <v>63</v>
      </c>
      <c r="E21" s="102">
        <v>0</v>
      </c>
      <c r="F21" s="114">
        <f t="shared" si="0"/>
        <v>63</v>
      </c>
      <c r="G21" s="102">
        <v>0</v>
      </c>
      <c r="H21" s="102">
        <v>262</v>
      </c>
      <c r="I21" s="114">
        <f t="shared" si="1"/>
        <v>0</v>
      </c>
      <c r="J21" s="102">
        <v>262</v>
      </c>
      <c r="K21" s="102">
        <v>262</v>
      </c>
      <c r="L21" s="114">
        <f t="shared" si="2"/>
        <v>0</v>
      </c>
      <c r="M21" s="102">
        <v>0</v>
      </c>
      <c r="N21" s="108"/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>
        <v>0</v>
      </c>
      <c r="V21" s="102"/>
      <c r="W21" s="102">
        <v>905</v>
      </c>
      <c r="X21" s="102">
        <v>0</v>
      </c>
      <c r="Y21" s="102">
        <v>0</v>
      </c>
      <c r="Z21" s="222"/>
      <c r="AA21" s="102">
        <v>0</v>
      </c>
      <c r="AB21" s="222"/>
      <c r="AC21" s="102"/>
      <c r="AD21" s="102">
        <v>0</v>
      </c>
      <c r="AE21" s="102">
        <v>0</v>
      </c>
      <c r="AF21" s="102">
        <v>0</v>
      </c>
      <c r="AG21" s="102">
        <v>0</v>
      </c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98"/>
      <c r="BX21" s="98"/>
      <c r="BY21" s="98"/>
      <c r="BZ21" s="120"/>
      <c r="CA21" s="120"/>
      <c r="CB21" s="120"/>
      <c r="CC21" s="120"/>
      <c r="CD21" s="120"/>
      <c r="CE21" s="56"/>
      <c r="CF21" s="57"/>
      <c r="CG21" s="57"/>
      <c r="CH21" s="58"/>
    </row>
    <row r="22" spans="1:86" s="65" customFormat="1" ht="10.5">
      <c r="A22" s="115" t="s">
        <v>173</v>
      </c>
      <c r="B22" s="98" t="s">
        <v>174</v>
      </c>
      <c r="C22" s="98"/>
      <c r="D22" s="102">
        <v>43</v>
      </c>
      <c r="E22" s="102">
        <v>0</v>
      </c>
      <c r="F22" s="114">
        <f t="shared" si="0"/>
        <v>43</v>
      </c>
      <c r="G22" s="102">
        <v>0</v>
      </c>
      <c r="H22" s="102">
        <v>221</v>
      </c>
      <c r="I22" s="114">
        <f t="shared" si="1"/>
        <v>0</v>
      </c>
      <c r="J22" s="102">
        <v>221</v>
      </c>
      <c r="K22" s="102">
        <v>221</v>
      </c>
      <c r="L22" s="114">
        <f t="shared" si="2"/>
        <v>0</v>
      </c>
      <c r="M22" s="102">
        <v>34</v>
      </c>
      <c r="N22" s="108"/>
      <c r="O22" s="102">
        <v>0</v>
      </c>
      <c r="P22" s="102">
        <v>0</v>
      </c>
      <c r="Q22" s="102"/>
      <c r="R22" s="102">
        <v>0</v>
      </c>
      <c r="S22" s="102">
        <v>0</v>
      </c>
      <c r="T22" s="102">
        <v>0</v>
      </c>
      <c r="U22" s="102">
        <v>0</v>
      </c>
      <c r="V22" s="102"/>
      <c r="W22" s="102">
        <v>1078</v>
      </c>
      <c r="X22" s="102">
        <v>0</v>
      </c>
      <c r="Y22" s="102">
        <v>0</v>
      </c>
      <c r="Z22" s="222"/>
      <c r="AA22" s="102">
        <v>0</v>
      </c>
      <c r="AB22" s="222"/>
      <c r="AC22" s="102"/>
      <c r="AD22" s="102">
        <v>0</v>
      </c>
      <c r="AE22" s="102">
        <v>0</v>
      </c>
      <c r="AF22" s="102">
        <v>0</v>
      </c>
      <c r="AG22" s="102">
        <v>0</v>
      </c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98"/>
      <c r="BX22" s="98"/>
      <c r="BY22" s="98"/>
      <c r="BZ22" s="120"/>
      <c r="CA22" s="120"/>
      <c r="CB22" s="120"/>
      <c r="CC22" s="120"/>
      <c r="CD22" s="120"/>
      <c r="CE22" s="56"/>
      <c r="CF22" s="57"/>
      <c r="CG22" s="57"/>
      <c r="CH22" s="58"/>
    </row>
    <row r="23" spans="1:86" s="151" customFormat="1" ht="10.5">
      <c r="A23" s="145" t="s">
        <v>247</v>
      </c>
      <c r="B23" s="145" t="s">
        <v>175</v>
      </c>
      <c r="C23" s="145" t="s">
        <v>176</v>
      </c>
      <c r="D23" s="146">
        <v>760</v>
      </c>
      <c r="E23" s="146">
        <v>236.03</v>
      </c>
      <c r="F23" s="146">
        <f t="shared" si="0"/>
        <v>523.97</v>
      </c>
      <c r="G23" s="146">
        <v>126.45</v>
      </c>
      <c r="H23" s="146">
        <v>1315</v>
      </c>
      <c r="I23" s="146">
        <f>H23-(J23+O23)</f>
        <v>0</v>
      </c>
      <c r="J23" s="146">
        <v>1036</v>
      </c>
      <c r="K23" s="146">
        <v>846</v>
      </c>
      <c r="L23" s="146">
        <f>J23-K23</f>
        <v>190</v>
      </c>
      <c r="M23" s="146"/>
      <c r="N23" s="171"/>
      <c r="O23" s="146">
        <v>279</v>
      </c>
      <c r="P23" s="146">
        <v>239</v>
      </c>
      <c r="Q23" s="146">
        <f>O23-P23</f>
        <v>40</v>
      </c>
      <c r="R23" s="149">
        <v>48</v>
      </c>
      <c r="S23" s="149">
        <v>72</v>
      </c>
      <c r="T23" s="149">
        <v>12</v>
      </c>
      <c r="U23" s="146">
        <v>3</v>
      </c>
      <c r="V23" s="146" t="s">
        <v>177</v>
      </c>
      <c r="W23" s="146">
        <v>4013</v>
      </c>
      <c r="X23" s="146">
        <v>77</v>
      </c>
      <c r="Y23" s="146">
        <v>1132</v>
      </c>
      <c r="Z23" s="221">
        <f>Y23/30</f>
        <v>37.733333333333334</v>
      </c>
      <c r="AA23" s="146"/>
      <c r="AB23" s="220">
        <v>6.29</v>
      </c>
      <c r="AC23" s="147" t="s">
        <v>147</v>
      </c>
      <c r="AD23" s="146">
        <v>75</v>
      </c>
      <c r="AE23" s="146">
        <v>872</v>
      </c>
      <c r="AF23" s="146">
        <v>28</v>
      </c>
      <c r="AG23" s="146">
        <v>1898</v>
      </c>
      <c r="AH23" s="150">
        <v>21230</v>
      </c>
      <c r="AI23" s="151">
        <v>645232.75</v>
      </c>
      <c r="AJ23" s="150">
        <v>2330</v>
      </c>
      <c r="AK23" s="151">
        <v>179772.76</v>
      </c>
      <c r="AL23" s="150"/>
      <c r="AM23" s="150">
        <v>23560</v>
      </c>
      <c r="AN23" s="151">
        <v>825005.51</v>
      </c>
      <c r="AO23" s="150">
        <v>9274</v>
      </c>
      <c r="AP23" s="150"/>
      <c r="AQ23" s="150"/>
      <c r="AR23" s="150"/>
      <c r="AS23" s="150">
        <v>1799</v>
      </c>
      <c r="AT23" s="150">
        <v>30</v>
      </c>
      <c r="AU23" s="150">
        <v>272</v>
      </c>
      <c r="AV23" s="150">
        <v>4</v>
      </c>
      <c r="AW23" s="150">
        <v>28033</v>
      </c>
      <c r="AX23" s="150">
        <v>30138</v>
      </c>
      <c r="AY23" s="150">
        <v>5567</v>
      </c>
      <c r="AZ23" s="150"/>
      <c r="BA23" s="152">
        <v>0.0005265508439051543</v>
      </c>
      <c r="BB23" s="150"/>
      <c r="BD23" s="150">
        <v>0</v>
      </c>
      <c r="BE23" s="150">
        <v>0</v>
      </c>
      <c r="BF23" s="150">
        <v>0</v>
      </c>
      <c r="BG23" s="153" t="s">
        <v>62</v>
      </c>
      <c r="BH23" s="153" t="s">
        <v>62</v>
      </c>
      <c r="BI23" s="154" t="s">
        <v>63</v>
      </c>
      <c r="BJ23" s="154" t="s">
        <v>63</v>
      </c>
      <c r="BK23" s="153" t="s">
        <v>62</v>
      </c>
      <c r="BL23" s="153" t="s">
        <v>62</v>
      </c>
      <c r="BM23" s="153"/>
      <c r="BN23" s="153" t="s">
        <v>62</v>
      </c>
      <c r="BO23" s="153" t="s">
        <v>62</v>
      </c>
      <c r="BP23" s="153" t="s">
        <v>62</v>
      </c>
      <c r="BQ23" s="154" t="s">
        <v>63</v>
      </c>
      <c r="BV23" s="155"/>
      <c r="BW23" s="156" t="s">
        <v>177</v>
      </c>
      <c r="BX23" s="156" t="s">
        <v>177</v>
      </c>
      <c r="BY23" s="156" t="s">
        <v>144</v>
      </c>
      <c r="BZ23" s="157"/>
      <c r="CA23" s="157"/>
      <c r="CB23" s="157"/>
      <c r="CC23" s="157"/>
      <c r="CD23" s="157"/>
      <c r="CE23" s="159">
        <v>7</v>
      </c>
      <c r="CF23" s="160">
        <v>5.05</v>
      </c>
      <c r="CG23" s="160">
        <v>2.13</v>
      </c>
      <c r="CH23" s="161">
        <v>7.18</v>
      </c>
    </row>
    <row r="24" spans="1:86" s="65" customFormat="1" ht="10.5">
      <c r="A24" s="115" t="s">
        <v>178</v>
      </c>
      <c r="B24" s="98" t="s">
        <v>179</v>
      </c>
      <c r="C24" s="116"/>
      <c r="D24" s="102"/>
      <c r="E24" s="102"/>
      <c r="F24" s="102"/>
      <c r="G24" s="102"/>
      <c r="H24" s="102">
        <v>447</v>
      </c>
      <c r="I24" s="114"/>
      <c r="J24" s="102"/>
      <c r="K24" s="102"/>
      <c r="L24" s="102"/>
      <c r="M24" s="102"/>
      <c r="N24" s="108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222"/>
      <c r="AA24" s="102"/>
      <c r="AB24" s="222"/>
      <c r="AC24" s="102"/>
      <c r="AD24" s="102"/>
      <c r="AE24" s="102"/>
      <c r="AF24" s="102"/>
      <c r="AG24" s="108"/>
      <c r="AH24" s="86"/>
      <c r="AJ24" s="86"/>
      <c r="AL24" s="86"/>
      <c r="AM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7"/>
      <c r="BB24" s="86"/>
      <c r="BD24" s="86"/>
      <c r="BE24" s="86"/>
      <c r="BF24" s="86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V24" s="89"/>
      <c r="BW24" s="139"/>
      <c r="BX24" s="139"/>
      <c r="BY24" s="139"/>
      <c r="BZ24" s="120"/>
      <c r="CA24" s="120"/>
      <c r="CB24" s="120"/>
      <c r="CC24" s="120"/>
      <c r="CD24" s="120"/>
      <c r="CE24" s="56"/>
      <c r="CF24" s="57"/>
      <c r="CG24" s="57"/>
      <c r="CH24" s="58"/>
    </row>
    <row r="25" spans="1:86" s="65" customFormat="1" ht="10.5">
      <c r="A25" s="115" t="s">
        <v>180</v>
      </c>
      <c r="B25" s="98" t="s">
        <v>181</v>
      </c>
      <c r="C25" s="116"/>
      <c r="D25" s="102"/>
      <c r="E25" s="102"/>
      <c r="F25" s="102"/>
      <c r="G25" s="102"/>
      <c r="H25" s="102">
        <v>400</v>
      </c>
      <c r="I25" s="102"/>
      <c r="J25" s="102"/>
      <c r="K25" s="102"/>
      <c r="L25" s="102"/>
      <c r="M25" s="102"/>
      <c r="N25" s="108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222"/>
      <c r="AA25" s="102"/>
      <c r="AB25" s="222"/>
      <c r="AC25" s="102"/>
      <c r="AD25" s="102"/>
      <c r="AE25" s="102"/>
      <c r="AF25" s="102"/>
      <c r="AG25" s="108"/>
      <c r="AH25" s="86"/>
      <c r="AJ25" s="86"/>
      <c r="AL25" s="86"/>
      <c r="AM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7"/>
      <c r="BB25" s="86"/>
      <c r="BD25" s="86"/>
      <c r="BE25" s="86"/>
      <c r="BF25" s="86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V25" s="89"/>
      <c r="BW25" s="139"/>
      <c r="BX25" s="139"/>
      <c r="BY25" s="139"/>
      <c r="BZ25" s="120"/>
      <c r="CA25" s="120"/>
      <c r="CB25" s="120"/>
      <c r="CC25" s="120"/>
      <c r="CD25" s="120"/>
      <c r="CE25" s="56"/>
      <c r="CF25" s="57"/>
      <c r="CG25" s="57"/>
      <c r="CH25" s="58"/>
    </row>
    <row r="26" spans="1:86" s="65" customFormat="1" ht="10.5">
      <c r="A26" s="115" t="s">
        <v>182</v>
      </c>
      <c r="B26" s="98" t="s">
        <v>183</v>
      </c>
      <c r="C26" s="98"/>
      <c r="D26" s="102"/>
      <c r="E26" s="102"/>
      <c r="F26" s="102"/>
      <c r="G26" s="102"/>
      <c r="H26" s="102">
        <v>266</v>
      </c>
      <c r="I26" s="102"/>
      <c r="J26" s="102"/>
      <c r="K26" s="102"/>
      <c r="L26" s="102"/>
      <c r="M26" s="102"/>
      <c r="N26" s="108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222"/>
      <c r="AA26" s="102"/>
      <c r="AB26" s="222"/>
      <c r="AC26" s="102"/>
      <c r="AD26" s="102"/>
      <c r="AE26" s="102"/>
      <c r="AF26" s="102"/>
      <c r="AG26" s="102"/>
      <c r="BW26" s="98"/>
      <c r="BX26" s="98"/>
      <c r="BY26" s="98"/>
      <c r="BZ26" s="120"/>
      <c r="CA26" s="120"/>
      <c r="CB26" s="120"/>
      <c r="CC26" s="120"/>
      <c r="CD26" s="120"/>
      <c r="CE26" s="56"/>
      <c r="CF26" s="57"/>
      <c r="CG26" s="57"/>
      <c r="CH26" s="58"/>
    </row>
    <row r="27" spans="1:86" s="65" customFormat="1" ht="10.5">
      <c r="A27" s="115" t="s">
        <v>184</v>
      </c>
      <c r="B27" s="98" t="s">
        <v>185</v>
      </c>
      <c r="C27" s="98"/>
      <c r="D27" s="102"/>
      <c r="E27" s="102"/>
      <c r="F27" s="102"/>
      <c r="G27" s="102"/>
      <c r="H27" s="102">
        <v>394</v>
      </c>
      <c r="I27" s="102"/>
      <c r="J27" s="102"/>
      <c r="K27" s="102"/>
      <c r="L27" s="102"/>
      <c r="M27" s="102"/>
      <c r="N27" s="108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222"/>
      <c r="AA27" s="102"/>
      <c r="AB27" s="222"/>
      <c r="AC27" s="102"/>
      <c r="AD27" s="102"/>
      <c r="AE27" s="102"/>
      <c r="AF27" s="102"/>
      <c r="AG27" s="102"/>
      <c r="BW27" s="140"/>
      <c r="BX27" s="140"/>
      <c r="BY27" s="98"/>
      <c r="BZ27" s="120"/>
      <c r="CA27" s="120"/>
      <c r="CB27" s="120"/>
      <c r="CC27" s="120"/>
      <c r="CD27" s="120"/>
      <c r="CE27" s="56"/>
      <c r="CF27" s="57"/>
      <c r="CG27" s="57"/>
      <c r="CH27" s="58"/>
    </row>
    <row r="28" spans="1:86" s="65" customFormat="1" ht="10.5">
      <c r="A28" s="115" t="s">
        <v>186</v>
      </c>
      <c r="B28" s="98" t="s">
        <v>187</v>
      </c>
      <c r="C28" s="98"/>
      <c r="D28" s="102"/>
      <c r="E28" s="102"/>
      <c r="F28" s="102"/>
      <c r="G28" s="102"/>
      <c r="H28" s="102">
        <v>227</v>
      </c>
      <c r="I28" s="102"/>
      <c r="J28" s="102"/>
      <c r="K28" s="102"/>
      <c r="L28" s="102"/>
      <c r="M28" s="102"/>
      <c r="N28" s="108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222"/>
      <c r="AA28" s="102"/>
      <c r="AB28" s="222"/>
      <c r="AC28" s="102"/>
      <c r="AD28" s="102"/>
      <c r="AE28" s="102"/>
      <c r="AF28" s="102"/>
      <c r="AG28" s="102"/>
      <c r="BW28" s="98"/>
      <c r="BX28" s="98"/>
      <c r="BY28" s="98"/>
      <c r="BZ28" s="120"/>
      <c r="CA28" s="120"/>
      <c r="CB28" s="120"/>
      <c r="CC28" s="120"/>
      <c r="CD28" s="120"/>
      <c r="CE28" s="56"/>
      <c r="CF28" s="57"/>
      <c r="CG28" s="57"/>
      <c r="CH28" s="58"/>
    </row>
    <row r="29" spans="1:86" s="65" customFormat="1" ht="10.5">
      <c r="A29" s="115" t="s">
        <v>188</v>
      </c>
      <c r="B29" s="98" t="s">
        <v>189</v>
      </c>
      <c r="C29" s="98"/>
      <c r="D29" s="102"/>
      <c r="E29" s="102"/>
      <c r="F29" s="102"/>
      <c r="G29" s="102"/>
      <c r="H29" s="102">
        <v>313</v>
      </c>
      <c r="I29" s="102"/>
      <c r="J29" s="102"/>
      <c r="K29" s="102"/>
      <c r="L29" s="102"/>
      <c r="M29" s="102"/>
      <c r="N29" s="108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222"/>
      <c r="AA29" s="102"/>
      <c r="AB29" s="222"/>
      <c r="AC29" s="102"/>
      <c r="AD29" s="102"/>
      <c r="AE29" s="102"/>
      <c r="AF29" s="102"/>
      <c r="AG29" s="102"/>
      <c r="BW29" s="98"/>
      <c r="BX29" s="98"/>
      <c r="BY29" s="98"/>
      <c r="BZ29" s="120"/>
      <c r="CA29" s="120"/>
      <c r="CB29" s="120"/>
      <c r="CC29" s="120"/>
      <c r="CD29" s="120"/>
      <c r="CE29" s="56"/>
      <c r="CF29" s="57"/>
      <c r="CG29" s="57"/>
      <c r="CH29" s="58"/>
    </row>
    <row r="30" spans="1:86" s="65" customFormat="1" ht="10.5">
      <c r="A30" s="115" t="s">
        <v>190</v>
      </c>
      <c r="B30" s="98" t="s">
        <v>191</v>
      </c>
      <c r="C30" s="98"/>
      <c r="D30" s="102"/>
      <c r="E30" s="102"/>
      <c r="F30" s="102"/>
      <c r="G30" s="102"/>
      <c r="H30" s="102">
        <v>519</v>
      </c>
      <c r="I30" s="102"/>
      <c r="J30" s="102"/>
      <c r="K30" s="102"/>
      <c r="L30" s="102"/>
      <c r="M30" s="102"/>
      <c r="N30" s="108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222"/>
      <c r="AA30" s="102"/>
      <c r="AB30" s="222"/>
      <c r="AC30" s="102"/>
      <c r="AD30" s="102"/>
      <c r="AE30" s="102"/>
      <c r="AF30" s="102"/>
      <c r="AG30" s="102"/>
      <c r="BW30" s="98"/>
      <c r="BX30" s="98"/>
      <c r="BY30" s="98"/>
      <c r="BZ30" s="120"/>
      <c r="CA30" s="120"/>
      <c r="CB30" s="120"/>
      <c r="CC30" s="120"/>
      <c r="CD30" s="120"/>
      <c r="CE30" s="56"/>
      <c r="CF30" s="57"/>
      <c r="CG30" s="57"/>
      <c r="CH30" s="58"/>
    </row>
    <row r="31" spans="1:86" s="151" customFormat="1" ht="10.5">
      <c r="A31" s="151" t="s">
        <v>430</v>
      </c>
      <c r="B31" s="172" t="s">
        <v>192</v>
      </c>
      <c r="C31" s="172" t="s">
        <v>241</v>
      </c>
      <c r="D31" s="149">
        <v>350</v>
      </c>
      <c r="E31" s="149">
        <v>270</v>
      </c>
      <c r="F31" s="146">
        <f>D31-E31</f>
        <v>80</v>
      </c>
      <c r="G31" s="149">
        <v>80</v>
      </c>
      <c r="H31" s="149">
        <v>542</v>
      </c>
      <c r="I31" s="146">
        <f>H31-(J31+O31)</f>
        <v>0</v>
      </c>
      <c r="J31" s="149">
        <v>430</v>
      </c>
      <c r="K31" s="149">
        <f>532-112</f>
        <v>420</v>
      </c>
      <c r="L31" s="146">
        <f>J31-K31</f>
        <v>10</v>
      </c>
      <c r="M31" s="149"/>
      <c r="N31" s="162"/>
      <c r="O31" s="149">
        <v>112</v>
      </c>
      <c r="P31" s="149">
        <v>112</v>
      </c>
      <c r="Q31" s="146">
        <f>O31-P31</f>
        <v>0</v>
      </c>
      <c r="R31" s="149">
        <v>57.5</v>
      </c>
      <c r="S31" s="149">
        <v>43</v>
      </c>
      <c r="T31" s="149">
        <v>9</v>
      </c>
      <c r="U31" s="149">
        <v>3</v>
      </c>
      <c r="V31" s="146" t="s">
        <v>177</v>
      </c>
      <c r="W31" s="146">
        <v>16057</v>
      </c>
      <c r="X31" s="149">
        <v>48</v>
      </c>
      <c r="Y31" s="146">
        <v>2975</v>
      </c>
      <c r="Z31" s="220">
        <v>110</v>
      </c>
      <c r="AA31" s="146"/>
      <c r="AB31" s="146"/>
      <c r="AC31" s="146"/>
      <c r="AD31" s="149">
        <v>0</v>
      </c>
      <c r="AE31" s="146">
        <v>427</v>
      </c>
      <c r="AF31" s="146">
        <v>99</v>
      </c>
      <c r="AG31" s="149">
        <v>0</v>
      </c>
      <c r="BW31" s="156" t="s">
        <v>177</v>
      </c>
      <c r="BX31" s="172" t="s">
        <v>322</v>
      </c>
      <c r="BY31" s="172" t="s">
        <v>194</v>
      </c>
      <c r="BZ31" s="158"/>
      <c r="CA31" s="158"/>
      <c r="CB31" s="158"/>
      <c r="CC31" s="157"/>
      <c r="CD31" s="157"/>
      <c r="CE31" s="159">
        <v>8</v>
      </c>
      <c r="CF31" s="160">
        <v>6.39</v>
      </c>
      <c r="CG31" s="160">
        <v>4.99</v>
      </c>
      <c r="CH31" s="161">
        <v>11.38</v>
      </c>
    </row>
    <row r="32" spans="1:86" s="65" customFormat="1" ht="10.5">
      <c r="A32" s="115" t="s">
        <v>195</v>
      </c>
      <c r="B32" s="98" t="s">
        <v>196</v>
      </c>
      <c r="C32" s="98"/>
      <c r="D32" s="102">
        <v>111.5</v>
      </c>
      <c r="E32" s="102">
        <v>111.5</v>
      </c>
      <c r="F32" s="114">
        <f>D32-E32</f>
        <v>0</v>
      </c>
      <c r="G32" s="102">
        <v>31</v>
      </c>
      <c r="H32" s="102">
        <v>632</v>
      </c>
      <c r="I32" s="114">
        <f aca="true" t="shared" si="3" ref="I32:I38">H32-(J32+O32)</f>
        <v>0</v>
      </c>
      <c r="J32" s="102">
        <v>632</v>
      </c>
      <c r="K32" s="102">
        <v>630</v>
      </c>
      <c r="L32" s="114">
        <f aca="true" t="shared" si="4" ref="L32:L38">J32-K32</f>
        <v>2</v>
      </c>
      <c r="M32" s="102">
        <v>100</v>
      </c>
      <c r="N32" s="108" t="s">
        <v>197</v>
      </c>
      <c r="O32" s="102"/>
      <c r="P32" s="102">
        <v>100</v>
      </c>
      <c r="Q32" s="102"/>
      <c r="R32" s="102">
        <v>36</v>
      </c>
      <c r="S32" s="102"/>
      <c r="T32" s="102">
        <v>1</v>
      </c>
      <c r="U32" s="102"/>
      <c r="V32" s="102"/>
      <c r="W32" s="102"/>
      <c r="X32" s="102"/>
      <c r="Y32" s="102"/>
      <c r="Z32" s="222"/>
      <c r="AA32" s="102"/>
      <c r="AB32" s="222"/>
      <c r="AC32" s="130"/>
      <c r="AD32" s="102"/>
      <c r="AE32" s="102"/>
      <c r="AF32" s="130"/>
      <c r="AG32" s="102"/>
      <c r="BW32" s="98"/>
      <c r="BX32" s="98"/>
      <c r="BY32" s="98"/>
      <c r="BZ32" s="59"/>
      <c r="CA32" s="59"/>
      <c r="CB32" s="59"/>
      <c r="CC32" s="120"/>
      <c r="CD32" s="120"/>
      <c r="CE32" s="56"/>
      <c r="CF32" s="57"/>
      <c r="CG32" s="57"/>
      <c r="CH32" s="58"/>
    </row>
    <row r="33" spans="1:86" s="65" customFormat="1" ht="10.5">
      <c r="A33" s="115" t="s">
        <v>198</v>
      </c>
      <c r="B33" s="98" t="s">
        <v>199</v>
      </c>
      <c r="C33" s="98" t="s">
        <v>200</v>
      </c>
      <c r="D33" s="102">
        <v>50</v>
      </c>
      <c r="E33" s="102">
        <v>0</v>
      </c>
      <c r="F33" s="114">
        <f>D33-E33</f>
        <v>50</v>
      </c>
      <c r="G33" s="102">
        <v>0</v>
      </c>
      <c r="H33" s="102">
        <v>230</v>
      </c>
      <c r="I33" s="114">
        <f t="shared" si="3"/>
        <v>0</v>
      </c>
      <c r="J33" s="102">
        <v>230</v>
      </c>
      <c r="K33" s="102">
        <v>203</v>
      </c>
      <c r="L33" s="114">
        <f t="shared" si="4"/>
        <v>27</v>
      </c>
      <c r="M33" s="102"/>
      <c r="N33" s="108"/>
      <c r="O33" s="102"/>
      <c r="P33" s="102"/>
      <c r="Q33" s="102"/>
      <c r="R33" s="102">
        <v>0</v>
      </c>
      <c r="S33" s="102"/>
      <c r="T33" s="102"/>
      <c r="U33" s="102"/>
      <c r="V33" s="102"/>
      <c r="W33" s="102"/>
      <c r="X33" s="102"/>
      <c r="Y33" s="102"/>
      <c r="Z33" s="222"/>
      <c r="AA33" s="102"/>
      <c r="AB33" s="222"/>
      <c r="AC33" s="130"/>
      <c r="AD33" s="102"/>
      <c r="AE33" s="102"/>
      <c r="AF33" s="130"/>
      <c r="AG33" s="102"/>
      <c r="BW33" s="98"/>
      <c r="BX33" s="98"/>
      <c r="BY33" s="98"/>
      <c r="BZ33" s="59"/>
      <c r="CA33" s="59"/>
      <c r="CB33" s="59"/>
      <c r="CC33" s="120"/>
      <c r="CD33" s="120"/>
      <c r="CE33" s="56"/>
      <c r="CF33" s="57"/>
      <c r="CG33" s="57"/>
      <c r="CH33" s="58"/>
    </row>
    <row r="34" spans="1:86" s="65" customFormat="1" ht="10.5">
      <c r="A34" s="115" t="s">
        <v>201</v>
      </c>
      <c r="B34" s="98" t="s">
        <v>202</v>
      </c>
      <c r="C34" s="98"/>
      <c r="D34" s="102">
        <v>63</v>
      </c>
      <c r="E34" s="102">
        <v>55</v>
      </c>
      <c r="F34" s="114">
        <f>D34-E34</f>
        <v>8</v>
      </c>
      <c r="G34" s="102">
        <v>8</v>
      </c>
      <c r="H34" s="102">
        <v>145</v>
      </c>
      <c r="I34" s="114">
        <f t="shared" si="3"/>
        <v>0</v>
      </c>
      <c r="J34" s="102">
        <v>145</v>
      </c>
      <c r="K34" s="102">
        <v>145</v>
      </c>
      <c r="L34" s="114">
        <f t="shared" si="4"/>
        <v>0</v>
      </c>
      <c r="M34" s="102"/>
      <c r="N34" s="108"/>
      <c r="O34" s="102"/>
      <c r="P34" s="102"/>
      <c r="Q34" s="102"/>
      <c r="R34" s="102">
        <v>30</v>
      </c>
      <c r="S34" s="102"/>
      <c r="T34" s="102"/>
      <c r="U34" s="102"/>
      <c r="V34" s="102"/>
      <c r="W34" s="102"/>
      <c r="X34" s="102"/>
      <c r="Y34" s="102"/>
      <c r="Z34" s="222"/>
      <c r="AA34" s="102"/>
      <c r="AB34" s="222"/>
      <c r="AC34" s="130"/>
      <c r="AD34" s="102"/>
      <c r="AE34" s="102"/>
      <c r="AF34" s="130"/>
      <c r="AG34" s="102"/>
      <c r="BW34" s="98"/>
      <c r="BX34" s="98"/>
      <c r="BY34" s="98"/>
      <c r="BZ34" s="59"/>
      <c r="CA34" s="59"/>
      <c r="CB34" s="59"/>
      <c r="CC34" s="120"/>
      <c r="CD34" s="120"/>
      <c r="CE34" s="56"/>
      <c r="CF34" s="57"/>
      <c r="CG34" s="57"/>
      <c r="CH34" s="58"/>
    </row>
    <row r="35" spans="1:86" s="65" customFormat="1" ht="10.5">
      <c r="A35" s="115" t="s">
        <v>203</v>
      </c>
      <c r="B35" s="98" t="s">
        <v>204</v>
      </c>
      <c r="C35" s="98"/>
      <c r="D35" s="102">
        <v>80</v>
      </c>
      <c r="E35" s="102">
        <v>70</v>
      </c>
      <c r="F35" s="114">
        <f>D35-E35</f>
        <v>10</v>
      </c>
      <c r="G35" s="102">
        <v>10</v>
      </c>
      <c r="H35" s="102">
        <v>120</v>
      </c>
      <c r="I35" s="114">
        <f t="shared" si="3"/>
        <v>0</v>
      </c>
      <c r="J35" s="102">
        <v>120</v>
      </c>
      <c r="K35" s="102">
        <v>115</v>
      </c>
      <c r="L35" s="114">
        <f t="shared" si="4"/>
        <v>5</v>
      </c>
      <c r="M35" s="102">
        <v>20</v>
      </c>
      <c r="N35" s="108"/>
      <c r="O35" s="102"/>
      <c r="P35" s="102"/>
      <c r="Q35" s="102"/>
      <c r="R35" s="102">
        <v>0</v>
      </c>
      <c r="S35" s="102"/>
      <c r="T35" s="102"/>
      <c r="U35" s="102"/>
      <c r="V35" s="102"/>
      <c r="W35" s="102"/>
      <c r="X35" s="102"/>
      <c r="Y35" s="102"/>
      <c r="Z35" s="222"/>
      <c r="AA35" s="102"/>
      <c r="AB35" s="222"/>
      <c r="AC35" s="130"/>
      <c r="AD35" s="102"/>
      <c r="AE35" s="102"/>
      <c r="AF35" s="130"/>
      <c r="AG35" s="102"/>
      <c r="BW35" s="98"/>
      <c r="BX35" s="98"/>
      <c r="BY35" s="98"/>
      <c r="BZ35" s="59"/>
      <c r="CA35" s="59"/>
      <c r="CB35" s="59"/>
      <c r="CC35" s="120"/>
      <c r="CD35" s="120"/>
      <c r="CE35" s="56"/>
      <c r="CF35" s="57"/>
      <c r="CG35" s="57"/>
      <c r="CH35" s="58"/>
    </row>
    <row r="36" spans="1:86" s="65" customFormat="1" ht="10.5">
      <c r="A36" s="115" t="s">
        <v>205</v>
      </c>
      <c r="B36" s="98" t="s">
        <v>206</v>
      </c>
      <c r="C36" s="98" t="s">
        <v>207</v>
      </c>
      <c r="D36" s="102"/>
      <c r="E36" s="102"/>
      <c r="F36" s="102"/>
      <c r="G36" s="102"/>
      <c r="H36" s="102">
        <v>60</v>
      </c>
      <c r="I36" s="114">
        <f t="shared" si="3"/>
        <v>0</v>
      </c>
      <c r="J36" s="102">
        <v>60</v>
      </c>
      <c r="K36" s="102"/>
      <c r="L36" s="114">
        <f t="shared" si="4"/>
        <v>60</v>
      </c>
      <c r="M36" s="102"/>
      <c r="N36" s="108"/>
      <c r="O36" s="102"/>
      <c r="P36" s="102"/>
      <c r="Q36" s="102"/>
      <c r="R36" s="102">
        <v>0</v>
      </c>
      <c r="S36" s="102"/>
      <c r="T36" s="102"/>
      <c r="U36" s="102"/>
      <c r="V36" s="102"/>
      <c r="W36" s="102"/>
      <c r="X36" s="102"/>
      <c r="Y36" s="102"/>
      <c r="Z36" s="222"/>
      <c r="AA36" s="102"/>
      <c r="AB36" s="222"/>
      <c r="AC36" s="130"/>
      <c r="AD36" s="102"/>
      <c r="AE36" s="102"/>
      <c r="AF36" s="130"/>
      <c r="AG36" s="102"/>
      <c r="BW36" s="98"/>
      <c r="BX36" s="98"/>
      <c r="BY36" s="98"/>
      <c r="BZ36" s="59"/>
      <c r="CA36" s="59"/>
      <c r="CB36" s="59"/>
      <c r="CC36" s="120"/>
      <c r="CD36" s="120"/>
      <c r="CE36" s="56"/>
      <c r="CF36" s="57"/>
      <c r="CG36" s="57"/>
      <c r="CH36" s="58"/>
    </row>
    <row r="37" spans="1:86" s="65" customFormat="1" ht="10.5">
      <c r="A37" s="115" t="s">
        <v>208</v>
      </c>
      <c r="B37" s="98" t="s">
        <v>209</v>
      </c>
      <c r="C37" s="98"/>
      <c r="D37" s="102">
        <v>254</v>
      </c>
      <c r="E37" s="102">
        <v>31</v>
      </c>
      <c r="F37" s="114">
        <f>D37-E37</f>
        <v>223</v>
      </c>
      <c r="G37" s="102">
        <v>5</v>
      </c>
      <c r="H37" s="102">
        <v>486</v>
      </c>
      <c r="I37" s="114">
        <f t="shared" si="3"/>
        <v>0</v>
      </c>
      <c r="J37" s="102">
        <v>486</v>
      </c>
      <c r="K37" s="102">
        <v>480</v>
      </c>
      <c r="L37" s="114">
        <f t="shared" si="4"/>
        <v>6</v>
      </c>
      <c r="M37" s="102"/>
      <c r="N37" s="108"/>
      <c r="O37" s="102"/>
      <c r="P37" s="102"/>
      <c r="Q37" s="102"/>
      <c r="R37" s="102">
        <v>30</v>
      </c>
      <c r="S37" s="102"/>
      <c r="T37" s="102"/>
      <c r="U37" s="102"/>
      <c r="V37" s="102"/>
      <c r="W37" s="102"/>
      <c r="X37" s="102"/>
      <c r="Y37" s="102"/>
      <c r="Z37" s="222"/>
      <c r="AA37" s="102"/>
      <c r="AB37" s="222"/>
      <c r="AC37" s="130"/>
      <c r="AD37" s="102"/>
      <c r="AE37" s="102"/>
      <c r="AF37" s="130"/>
      <c r="AG37" s="102"/>
      <c r="BW37" s="98"/>
      <c r="BX37" s="98"/>
      <c r="BY37" s="98"/>
      <c r="BZ37" s="59"/>
      <c r="CA37" s="59"/>
      <c r="CB37" s="59"/>
      <c r="CC37" s="120"/>
      <c r="CD37" s="120"/>
      <c r="CE37" s="56"/>
      <c r="CF37" s="57"/>
      <c r="CG37" s="57"/>
      <c r="CH37" s="58"/>
    </row>
    <row r="38" spans="1:86" s="65" customFormat="1" ht="10.5">
      <c r="A38" s="115" t="s">
        <v>210</v>
      </c>
      <c r="B38" s="98" t="s">
        <v>211</v>
      </c>
      <c r="C38" s="98" t="s">
        <v>212</v>
      </c>
      <c r="D38" s="102">
        <v>144</v>
      </c>
      <c r="E38" s="102">
        <v>72</v>
      </c>
      <c r="F38" s="114">
        <f>D38-E38</f>
        <v>72</v>
      </c>
      <c r="G38" s="102">
        <v>0</v>
      </c>
      <c r="H38" s="102">
        <v>292</v>
      </c>
      <c r="I38" s="114">
        <f t="shared" si="3"/>
        <v>0</v>
      </c>
      <c r="J38" s="102">
        <v>292</v>
      </c>
      <c r="K38" s="102">
        <v>272</v>
      </c>
      <c r="L38" s="114">
        <f t="shared" si="4"/>
        <v>20</v>
      </c>
      <c r="M38" s="102"/>
      <c r="N38" s="108"/>
      <c r="O38" s="102"/>
      <c r="P38" s="102"/>
      <c r="Q38" s="102"/>
      <c r="R38" s="102">
        <v>15</v>
      </c>
      <c r="S38" s="102"/>
      <c r="T38" s="102"/>
      <c r="U38" s="102"/>
      <c r="V38" s="102"/>
      <c r="W38" s="102"/>
      <c r="X38" s="102"/>
      <c r="Y38" s="102"/>
      <c r="Z38" s="222"/>
      <c r="AA38" s="102"/>
      <c r="AB38" s="222"/>
      <c r="AC38" s="130"/>
      <c r="AD38" s="102"/>
      <c r="AE38" s="102"/>
      <c r="AF38" s="130"/>
      <c r="AG38" s="102"/>
      <c r="BW38" s="98"/>
      <c r="BX38" s="98"/>
      <c r="BY38" s="98"/>
      <c r="BZ38" s="59"/>
      <c r="CA38" s="59"/>
      <c r="CB38" s="59"/>
      <c r="CC38" s="120"/>
      <c r="CD38" s="120"/>
      <c r="CE38" s="56"/>
      <c r="CF38" s="57"/>
      <c r="CG38" s="57"/>
      <c r="CH38" s="58"/>
    </row>
    <row r="39" spans="1:86" s="65" customFormat="1" ht="10.5">
      <c r="A39" s="115" t="s">
        <v>213</v>
      </c>
      <c r="B39" s="98" t="s">
        <v>214</v>
      </c>
      <c r="C39" s="98" t="s">
        <v>215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8"/>
      <c r="O39" s="102"/>
      <c r="P39" s="102"/>
      <c r="Q39" s="102"/>
      <c r="R39" s="102">
        <v>0</v>
      </c>
      <c r="S39" s="102"/>
      <c r="T39" s="102"/>
      <c r="U39" s="102"/>
      <c r="V39" s="102"/>
      <c r="W39" s="102"/>
      <c r="X39" s="102"/>
      <c r="Y39" s="102"/>
      <c r="Z39" s="222"/>
      <c r="AA39" s="102"/>
      <c r="AB39" s="222"/>
      <c r="AC39" s="130"/>
      <c r="AD39" s="102"/>
      <c r="AE39" s="102"/>
      <c r="AF39" s="130"/>
      <c r="AG39" s="102"/>
      <c r="BW39" s="98"/>
      <c r="BX39" s="98"/>
      <c r="BY39" s="98"/>
      <c r="BZ39" s="59"/>
      <c r="CA39" s="59"/>
      <c r="CB39" s="59"/>
      <c r="CC39" s="120"/>
      <c r="CD39" s="120"/>
      <c r="CE39" s="56"/>
      <c r="CF39" s="57"/>
      <c r="CG39" s="57"/>
      <c r="CH39" s="58"/>
    </row>
    <row r="40" spans="1:86" s="65" customFormat="1" ht="10.5">
      <c r="A40" s="115" t="s">
        <v>216</v>
      </c>
      <c r="B40" s="98" t="s">
        <v>217</v>
      </c>
      <c r="C40" s="98" t="s">
        <v>218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8"/>
      <c r="O40" s="102"/>
      <c r="P40" s="102"/>
      <c r="Q40" s="102"/>
      <c r="R40" s="102">
        <v>0</v>
      </c>
      <c r="S40" s="102"/>
      <c r="T40" s="102"/>
      <c r="U40" s="102"/>
      <c r="V40" s="102"/>
      <c r="W40" s="102"/>
      <c r="X40" s="102"/>
      <c r="Y40" s="102"/>
      <c r="Z40" s="222"/>
      <c r="AA40" s="102"/>
      <c r="AB40" s="222"/>
      <c r="AC40" s="130"/>
      <c r="AD40" s="102"/>
      <c r="AE40" s="102"/>
      <c r="AF40" s="130"/>
      <c r="AG40" s="102"/>
      <c r="BW40" s="98"/>
      <c r="BX40" s="98"/>
      <c r="BY40" s="98"/>
      <c r="BZ40" s="59"/>
      <c r="CA40" s="59"/>
      <c r="CB40" s="59"/>
      <c r="CC40" s="120"/>
      <c r="CD40" s="120"/>
      <c r="CE40" s="56"/>
      <c r="CF40" s="57"/>
      <c r="CG40" s="57"/>
      <c r="CH40" s="58"/>
    </row>
    <row r="41" spans="1:86" s="65" customFormat="1" ht="10.5">
      <c r="A41" s="115" t="s">
        <v>219</v>
      </c>
      <c r="B41" s="98" t="s">
        <v>220</v>
      </c>
      <c r="C41" s="98" t="s">
        <v>221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223"/>
      <c r="AA41" s="130"/>
      <c r="AB41" s="223"/>
      <c r="AC41" s="130"/>
      <c r="AD41" s="130"/>
      <c r="AE41" s="130"/>
      <c r="AF41" s="130"/>
      <c r="AG41" s="130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41"/>
      <c r="BX41" s="141"/>
      <c r="BY41" s="141"/>
      <c r="BZ41" s="59"/>
      <c r="CA41" s="59"/>
      <c r="CB41" s="59"/>
      <c r="CC41" s="120"/>
      <c r="CD41" s="120"/>
      <c r="CE41" s="56"/>
      <c r="CF41" s="57"/>
      <c r="CG41" s="57"/>
      <c r="CH41" s="58"/>
    </row>
    <row r="42" spans="1:86" s="65" customFormat="1" ht="10.5">
      <c r="A42" s="115" t="s">
        <v>222</v>
      </c>
      <c r="B42" s="98" t="s">
        <v>223</v>
      </c>
      <c r="C42" s="98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8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222"/>
      <c r="AA42" s="102"/>
      <c r="AB42" s="222"/>
      <c r="AC42" s="130"/>
      <c r="AD42" s="102"/>
      <c r="AE42" s="102"/>
      <c r="AF42" s="130"/>
      <c r="AG42" s="102"/>
      <c r="BW42" s="98"/>
      <c r="BX42" s="98"/>
      <c r="BY42" s="98"/>
      <c r="BZ42" s="59"/>
      <c r="CA42" s="59"/>
      <c r="CB42" s="59"/>
      <c r="CC42" s="120"/>
      <c r="CD42" s="120"/>
      <c r="CE42" s="56"/>
      <c r="CF42" s="57"/>
      <c r="CG42" s="57"/>
      <c r="CH42" s="58"/>
    </row>
    <row r="43" spans="1:86" s="65" customFormat="1" ht="10.5">
      <c r="A43" s="115" t="s">
        <v>224</v>
      </c>
      <c r="B43" s="98"/>
      <c r="C43" s="98" t="s">
        <v>225</v>
      </c>
      <c r="D43" s="102">
        <v>60</v>
      </c>
      <c r="E43" s="102">
        <v>60</v>
      </c>
      <c r="F43" s="114">
        <f>D43-E43</f>
        <v>0</v>
      </c>
      <c r="G43" s="102">
        <v>60</v>
      </c>
      <c r="H43" s="102">
        <v>160</v>
      </c>
      <c r="I43" s="114">
        <f aca="true" t="shared" si="5" ref="I43:I50">H43-(J43+O43)</f>
        <v>0</v>
      </c>
      <c r="J43" s="102">
        <v>160</v>
      </c>
      <c r="K43" s="102">
        <v>160</v>
      </c>
      <c r="L43" s="114">
        <f aca="true" t="shared" si="6" ref="L43:L50">J43-K43</f>
        <v>0</v>
      </c>
      <c r="M43" s="102"/>
      <c r="N43" s="108"/>
      <c r="O43" s="102"/>
      <c r="P43" s="102"/>
      <c r="Q43" s="102"/>
      <c r="R43" s="102">
        <v>0</v>
      </c>
      <c r="S43" s="102"/>
      <c r="T43" s="102"/>
      <c r="U43" s="102"/>
      <c r="V43" s="102"/>
      <c r="W43" s="102"/>
      <c r="X43" s="102"/>
      <c r="Y43" s="102"/>
      <c r="Z43" s="222"/>
      <c r="AA43" s="102"/>
      <c r="AB43" s="222"/>
      <c r="AC43" s="130"/>
      <c r="AD43" s="102"/>
      <c r="AE43" s="102"/>
      <c r="AF43" s="130"/>
      <c r="AG43" s="102"/>
      <c r="BW43" s="98"/>
      <c r="BX43" s="98"/>
      <c r="BY43" s="98"/>
      <c r="BZ43" s="59"/>
      <c r="CA43" s="59"/>
      <c r="CB43" s="59"/>
      <c r="CC43" s="120"/>
      <c r="CD43" s="120"/>
      <c r="CE43" s="56"/>
      <c r="CF43" s="57"/>
      <c r="CG43" s="57"/>
      <c r="CH43" s="58"/>
    </row>
    <row r="44" spans="1:86" s="65" customFormat="1" ht="10.5">
      <c r="A44" s="115" t="s">
        <v>226</v>
      </c>
      <c r="B44" s="98" t="s">
        <v>227</v>
      </c>
      <c r="C44" s="98" t="s">
        <v>228</v>
      </c>
      <c r="D44" s="102">
        <v>60</v>
      </c>
      <c r="E44" s="102">
        <v>55</v>
      </c>
      <c r="F44" s="114">
        <f>D44-E44</f>
        <v>5</v>
      </c>
      <c r="G44" s="102">
        <v>5</v>
      </c>
      <c r="H44" s="102">
        <v>200</v>
      </c>
      <c r="I44" s="114">
        <f t="shared" si="5"/>
        <v>0</v>
      </c>
      <c r="J44" s="102">
        <v>30</v>
      </c>
      <c r="K44" s="102">
        <v>200</v>
      </c>
      <c r="L44" s="114">
        <f t="shared" si="6"/>
        <v>-170</v>
      </c>
      <c r="M44" s="102"/>
      <c r="N44" s="108"/>
      <c r="O44" s="102">
        <v>170</v>
      </c>
      <c r="P44" s="102"/>
      <c r="Q44" s="102"/>
      <c r="R44" s="102">
        <v>36</v>
      </c>
      <c r="S44" s="102"/>
      <c r="T44" s="102"/>
      <c r="U44" s="102"/>
      <c r="V44" s="102"/>
      <c r="W44" s="102"/>
      <c r="X44" s="102"/>
      <c r="Y44" s="102"/>
      <c r="Z44" s="222"/>
      <c r="AA44" s="102"/>
      <c r="AB44" s="222"/>
      <c r="AC44" s="130"/>
      <c r="AD44" s="102"/>
      <c r="AE44" s="102"/>
      <c r="AF44" s="130"/>
      <c r="AG44" s="102"/>
      <c r="BW44" s="98"/>
      <c r="BX44" s="98"/>
      <c r="BY44" s="98"/>
      <c r="BZ44" s="59"/>
      <c r="CA44" s="59"/>
      <c r="CB44" s="59"/>
      <c r="CC44" s="120"/>
      <c r="CD44" s="120"/>
      <c r="CE44" s="56"/>
      <c r="CF44" s="57"/>
      <c r="CG44" s="57"/>
      <c r="CH44" s="58"/>
    </row>
    <row r="45" spans="1:86" s="151" customFormat="1" ht="11.25">
      <c r="A45" s="151" t="s">
        <v>249</v>
      </c>
      <c r="B45" s="173" t="s">
        <v>230</v>
      </c>
      <c r="C45" s="172" t="s">
        <v>231</v>
      </c>
      <c r="D45" s="146">
        <v>330</v>
      </c>
      <c r="E45" s="146">
        <v>176</v>
      </c>
      <c r="F45" s="146">
        <f>D45-E45</f>
        <v>154</v>
      </c>
      <c r="G45" s="146">
        <v>25</v>
      </c>
      <c r="H45" s="146">
        <v>888.08</v>
      </c>
      <c r="I45" s="146">
        <f>H45-(J45+O45)</f>
        <v>0</v>
      </c>
      <c r="J45" s="146">
        <f>9.24+878.84</f>
        <v>888.08</v>
      </c>
      <c r="K45" s="146">
        <f>5.39+742.15</f>
        <v>747.54</v>
      </c>
      <c r="L45" s="146">
        <f t="shared" si="6"/>
        <v>140.54000000000008</v>
      </c>
      <c r="M45" s="146"/>
      <c r="N45" s="171"/>
      <c r="O45" s="146">
        <v>0</v>
      </c>
      <c r="P45" s="146"/>
      <c r="Q45" s="146">
        <f>O45-P45</f>
        <v>0</v>
      </c>
      <c r="R45" s="149">
        <v>41</v>
      </c>
      <c r="S45" s="149">
        <v>62</v>
      </c>
      <c r="T45" s="149">
        <v>0</v>
      </c>
      <c r="U45" s="146">
        <v>0</v>
      </c>
      <c r="V45" s="146" t="s">
        <v>177</v>
      </c>
      <c r="W45" s="146">
        <v>14817</v>
      </c>
      <c r="X45" s="146">
        <v>4</v>
      </c>
      <c r="Y45" s="146">
        <v>136</v>
      </c>
      <c r="Z45" s="221">
        <f>Y45/30</f>
        <v>4.533333333333333</v>
      </c>
      <c r="AA45" s="146"/>
      <c r="AB45" s="220">
        <v>8.8</v>
      </c>
      <c r="AC45" s="147" t="s">
        <v>147</v>
      </c>
      <c r="AD45" s="146"/>
      <c r="AE45" s="146">
        <v>36</v>
      </c>
      <c r="AF45" s="146">
        <v>45</v>
      </c>
      <c r="AG45" s="146"/>
      <c r="AH45" s="150">
        <v>21230</v>
      </c>
      <c r="AI45" s="151">
        <v>645232.75</v>
      </c>
      <c r="AJ45" s="150">
        <v>2330</v>
      </c>
      <c r="AK45" s="151">
        <v>179772.76</v>
      </c>
      <c r="AL45" s="150"/>
      <c r="AM45" s="150">
        <v>23560</v>
      </c>
      <c r="AN45" s="151">
        <v>825005.51</v>
      </c>
      <c r="AO45" s="150">
        <v>9274</v>
      </c>
      <c r="AP45" s="150"/>
      <c r="AQ45" s="150"/>
      <c r="AR45" s="150"/>
      <c r="AS45" s="150">
        <v>1799</v>
      </c>
      <c r="AT45" s="150">
        <v>30</v>
      </c>
      <c r="AU45" s="150">
        <v>272</v>
      </c>
      <c r="AV45" s="150">
        <v>4</v>
      </c>
      <c r="AW45" s="150">
        <v>28033</v>
      </c>
      <c r="AX45" s="150">
        <v>30138</v>
      </c>
      <c r="AY45" s="150">
        <v>5567</v>
      </c>
      <c r="AZ45" s="150"/>
      <c r="BA45" s="152">
        <v>0.0005265508439051543</v>
      </c>
      <c r="BB45" s="150"/>
      <c r="BD45" s="150">
        <v>0</v>
      </c>
      <c r="BE45" s="150">
        <v>0</v>
      </c>
      <c r="BF45" s="150">
        <v>0</v>
      </c>
      <c r="BG45" s="153" t="s">
        <v>62</v>
      </c>
      <c r="BH45" s="153" t="s">
        <v>62</v>
      </c>
      <c r="BI45" s="154" t="s">
        <v>63</v>
      </c>
      <c r="BJ45" s="154" t="s">
        <v>63</v>
      </c>
      <c r="BK45" s="153" t="s">
        <v>62</v>
      </c>
      <c r="BL45" s="153" t="s">
        <v>62</v>
      </c>
      <c r="BM45" s="153"/>
      <c r="BN45" s="153" t="s">
        <v>62</v>
      </c>
      <c r="BO45" s="153" t="s">
        <v>62</v>
      </c>
      <c r="BP45" s="153" t="s">
        <v>62</v>
      </c>
      <c r="BQ45" s="154" t="s">
        <v>63</v>
      </c>
      <c r="BV45" s="155"/>
      <c r="BW45" s="156" t="s">
        <v>236</v>
      </c>
      <c r="BX45" s="156" t="s">
        <v>177</v>
      </c>
      <c r="BY45" s="156" t="s">
        <v>232</v>
      </c>
      <c r="BZ45" s="155"/>
      <c r="CA45" s="155"/>
      <c r="CB45" s="155"/>
      <c r="CC45" s="155"/>
      <c r="CD45" s="155"/>
      <c r="CE45" s="174">
        <v>1</v>
      </c>
      <c r="CF45" s="174">
        <v>1</v>
      </c>
      <c r="CG45" s="174">
        <v>0.2</v>
      </c>
      <c r="CH45" s="174">
        <v>1.2</v>
      </c>
    </row>
    <row r="46" spans="1:86" s="151" customFormat="1" ht="31.5">
      <c r="A46" s="145" t="s">
        <v>250</v>
      </c>
      <c r="B46" s="145" t="s">
        <v>233</v>
      </c>
      <c r="C46" s="145" t="s">
        <v>234</v>
      </c>
      <c r="D46" s="146">
        <v>425</v>
      </c>
      <c r="E46" s="146">
        <v>284.31</v>
      </c>
      <c r="F46" s="146"/>
      <c r="G46" s="146">
        <v>0</v>
      </c>
      <c r="H46" s="146">
        <v>1653</v>
      </c>
      <c r="I46" s="146">
        <f t="shared" si="5"/>
        <v>0</v>
      </c>
      <c r="J46" s="146">
        <v>1092.6</v>
      </c>
      <c r="K46" s="146">
        <v>995.4</v>
      </c>
      <c r="L46" s="146">
        <f t="shared" si="6"/>
        <v>97.19999999999993</v>
      </c>
      <c r="M46" s="146">
        <v>372.2</v>
      </c>
      <c r="N46" s="148" t="s">
        <v>235</v>
      </c>
      <c r="O46" s="146">
        <v>560.4</v>
      </c>
      <c r="P46" s="146">
        <v>479</v>
      </c>
      <c r="Q46" s="146">
        <f>O46-P46</f>
        <v>81.39999999999998</v>
      </c>
      <c r="R46" s="149">
        <v>43</v>
      </c>
      <c r="S46" s="149">
        <v>48</v>
      </c>
      <c r="T46" s="149">
        <v>16</v>
      </c>
      <c r="U46" s="146">
        <v>0</v>
      </c>
      <c r="V46" s="146" t="s">
        <v>177</v>
      </c>
      <c r="W46" s="146">
        <v>18966</v>
      </c>
      <c r="X46" s="146">
        <v>1905</v>
      </c>
      <c r="Y46" s="146">
        <v>880</v>
      </c>
      <c r="Z46" s="221">
        <f>Y46/30</f>
        <v>29.333333333333332</v>
      </c>
      <c r="AA46" s="146">
        <v>0</v>
      </c>
      <c r="AB46" s="220"/>
      <c r="AC46" s="148" t="s">
        <v>147</v>
      </c>
      <c r="AD46" s="146">
        <v>77</v>
      </c>
      <c r="AE46" s="146">
        <v>208</v>
      </c>
      <c r="AF46" s="146">
        <v>52</v>
      </c>
      <c r="AG46" s="146">
        <v>53</v>
      </c>
      <c r="AH46" s="150">
        <v>21230</v>
      </c>
      <c r="AI46" s="151">
        <v>645232.75</v>
      </c>
      <c r="AJ46" s="150">
        <v>2330</v>
      </c>
      <c r="AK46" s="151">
        <v>179772.76</v>
      </c>
      <c r="AL46" s="150"/>
      <c r="AM46" s="150">
        <v>23560</v>
      </c>
      <c r="AN46" s="151">
        <v>825005.51</v>
      </c>
      <c r="AO46" s="150">
        <v>9274</v>
      </c>
      <c r="AP46" s="150"/>
      <c r="AQ46" s="150"/>
      <c r="AR46" s="150"/>
      <c r="AS46" s="150">
        <v>1799</v>
      </c>
      <c r="AT46" s="150">
        <v>30</v>
      </c>
      <c r="AU46" s="150">
        <v>272</v>
      </c>
      <c r="AV46" s="150">
        <v>4</v>
      </c>
      <c r="AW46" s="150">
        <v>28033</v>
      </c>
      <c r="AX46" s="150">
        <v>30138</v>
      </c>
      <c r="AY46" s="150">
        <v>5567</v>
      </c>
      <c r="AZ46" s="150"/>
      <c r="BA46" s="152">
        <v>0.0005265508439051543</v>
      </c>
      <c r="BB46" s="150"/>
      <c r="BD46" s="150">
        <v>0</v>
      </c>
      <c r="BE46" s="150">
        <v>0</v>
      </c>
      <c r="BF46" s="150">
        <v>0</v>
      </c>
      <c r="BG46" s="153" t="s">
        <v>62</v>
      </c>
      <c r="BH46" s="153" t="s">
        <v>62</v>
      </c>
      <c r="BI46" s="154" t="s">
        <v>63</v>
      </c>
      <c r="BJ46" s="154" t="s">
        <v>63</v>
      </c>
      <c r="BK46" s="153" t="s">
        <v>62</v>
      </c>
      <c r="BL46" s="153" t="s">
        <v>62</v>
      </c>
      <c r="BM46" s="153"/>
      <c r="BN46" s="153" t="s">
        <v>62</v>
      </c>
      <c r="BO46" s="153" t="s">
        <v>62</v>
      </c>
      <c r="BP46" s="153" t="s">
        <v>62</v>
      </c>
      <c r="BQ46" s="154" t="s">
        <v>63</v>
      </c>
      <c r="BV46" s="155"/>
      <c r="BW46" s="156" t="s">
        <v>177</v>
      </c>
      <c r="BX46" s="156" t="s">
        <v>236</v>
      </c>
      <c r="BY46" s="156" t="s">
        <v>237</v>
      </c>
      <c r="BZ46" s="155"/>
      <c r="CA46" s="155"/>
      <c r="CB46" s="155"/>
      <c r="CC46" s="155"/>
      <c r="CD46" s="155"/>
      <c r="CE46" s="174">
        <v>3</v>
      </c>
      <c r="CF46" s="174">
        <v>2.83</v>
      </c>
      <c r="CG46" s="174">
        <v>0.65</v>
      </c>
      <c r="CH46" s="174">
        <v>3.48</v>
      </c>
    </row>
    <row r="47" spans="1:33" s="76" customFormat="1" ht="10.5">
      <c r="A47" s="93" t="s">
        <v>358</v>
      </c>
      <c r="B47" s="76" t="s">
        <v>359</v>
      </c>
      <c r="C47" s="76" t="s">
        <v>234</v>
      </c>
      <c r="D47" s="100">
        <v>117</v>
      </c>
      <c r="E47" s="100"/>
      <c r="F47" s="114">
        <f>D47-E47</f>
        <v>117</v>
      </c>
      <c r="G47" s="100"/>
      <c r="H47" s="100">
        <v>434</v>
      </c>
      <c r="I47" s="114">
        <f t="shared" si="5"/>
        <v>0</v>
      </c>
      <c r="J47" s="100">
        <v>434</v>
      </c>
      <c r="K47" s="100">
        <v>375.6</v>
      </c>
      <c r="L47" s="114">
        <f t="shared" si="6"/>
        <v>58.39999999999998</v>
      </c>
      <c r="M47" s="100"/>
      <c r="N47" s="106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224"/>
      <c r="AA47" s="100"/>
      <c r="AB47" s="224"/>
      <c r="AC47" s="100"/>
      <c r="AD47" s="100"/>
      <c r="AE47" s="100"/>
      <c r="AF47" s="100"/>
      <c r="AG47" s="100"/>
    </row>
    <row r="48" spans="1:86" s="151" customFormat="1" ht="18.75" customHeight="1">
      <c r="A48" s="175" t="s">
        <v>251</v>
      </c>
      <c r="B48" s="173" t="s">
        <v>238</v>
      </c>
      <c r="C48" s="172" t="s">
        <v>239</v>
      </c>
      <c r="D48" s="146">
        <v>146</v>
      </c>
      <c r="E48" s="146">
        <v>146</v>
      </c>
      <c r="F48" s="146">
        <f>D48-E48</f>
        <v>0</v>
      </c>
      <c r="G48" s="146"/>
      <c r="H48" s="146">
        <v>280</v>
      </c>
      <c r="I48" s="146">
        <f>H48-(J48+O48)</f>
        <v>0</v>
      </c>
      <c r="J48" s="146">
        <v>90</v>
      </c>
      <c r="K48" s="146">
        <v>280</v>
      </c>
      <c r="L48" s="146">
        <f t="shared" si="6"/>
        <v>-190</v>
      </c>
      <c r="M48" s="146"/>
      <c r="N48" s="171"/>
      <c r="O48" s="146">
        <v>190</v>
      </c>
      <c r="P48" s="146"/>
      <c r="Q48" s="146">
        <f>O48-P48</f>
        <v>190</v>
      </c>
      <c r="R48" s="149">
        <v>40</v>
      </c>
      <c r="S48" s="149">
        <v>40</v>
      </c>
      <c r="T48" s="149">
        <v>3</v>
      </c>
      <c r="U48" s="146"/>
      <c r="V48" s="146"/>
      <c r="W48" s="146">
        <v>1820</v>
      </c>
      <c r="X48" s="146">
        <v>0</v>
      </c>
      <c r="Y48" s="146"/>
      <c r="Z48" s="220">
        <v>1</v>
      </c>
      <c r="AA48" s="146"/>
      <c r="AB48" s="220">
        <v>3</v>
      </c>
      <c r="AC48" s="147" t="s">
        <v>147</v>
      </c>
      <c r="AD48" s="146"/>
      <c r="AE48" s="146"/>
      <c r="AF48" s="146">
        <v>57</v>
      </c>
      <c r="AG48" s="146">
        <v>0</v>
      </c>
      <c r="AH48" s="150">
        <v>21230</v>
      </c>
      <c r="AI48" s="151">
        <v>645232.75</v>
      </c>
      <c r="AJ48" s="150">
        <v>2330</v>
      </c>
      <c r="AK48" s="151">
        <v>179772.76</v>
      </c>
      <c r="AL48" s="150"/>
      <c r="AM48" s="150">
        <v>23560</v>
      </c>
      <c r="AN48" s="151">
        <v>825005.51</v>
      </c>
      <c r="AO48" s="150">
        <v>9274</v>
      </c>
      <c r="AP48" s="150"/>
      <c r="AQ48" s="150"/>
      <c r="AR48" s="150"/>
      <c r="AS48" s="150">
        <v>1799</v>
      </c>
      <c r="AT48" s="150">
        <v>30</v>
      </c>
      <c r="AU48" s="150">
        <v>272</v>
      </c>
      <c r="AV48" s="150">
        <v>4</v>
      </c>
      <c r="AW48" s="150">
        <v>28033</v>
      </c>
      <c r="AX48" s="150">
        <v>30138</v>
      </c>
      <c r="AY48" s="150">
        <v>5567</v>
      </c>
      <c r="AZ48" s="150"/>
      <c r="BA48" s="152">
        <v>0.0005265508439051543</v>
      </c>
      <c r="BB48" s="150"/>
      <c r="BD48" s="150">
        <v>0</v>
      </c>
      <c r="BE48" s="150">
        <v>0</v>
      </c>
      <c r="BF48" s="150">
        <v>0</v>
      </c>
      <c r="BG48" s="153" t="s">
        <v>62</v>
      </c>
      <c r="BH48" s="153" t="s">
        <v>62</v>
      </c>
      <c r="BI48" s="154" t="s">
        <v>63</v>
      </c>
      <c r="BJ48" s="154" t="s">
        <v>63</v>
      </c>
      <c r="BK48" s="153" t="s">
        <v>62</v>
      </c>
      <c r="BL48" s="153" t="s">
        <v>62</v>
      </c>
      <c r="BM48" s="153"/>
      <c r="BN48" s="153" t="s">
        <v>62</v>
      </c>
      <c r="BO48" s="153" t="s">
        <v>62</v>
      </c>
      <c r="BP48" s="153" t="s">
        <v>62</v>
      </c>
      <c r="BQ48" s="154" t="s">
        <v>63</v>
      </c>
      <c r="BV48" s="155"/>
      <c r="BW48" s="156" t="s">
        <v>177</v>
      </c>
      <c r="BX48" s="156" t="s">
        <v>177</v>
      </c>
      <c r="BY48" s="156" t="s">
        <v>144</v>
      </c>
      <c r="BZ48" s="155"/>
      <c r="CA48" s="155"/>
      <c r="CB48" s="155"/>
      <c r="CC48" s="155"/>
      <c r="CD48" s="155"/>
      <c r="CE48" s="174">
        <v>1</v>
      </c>
      <c r="CF48" s="174">
        <v>1</v>
      </c>
      <c r="CG48" s="174">
        <v>0</v>
      </c>
      <c r="CH48" s="174">
        <v>1</v>
      </c>
    </row>
    <row r="49" spans="1:86" s="175" customFormat="1" ht="31.5">
      <c r="A49" s="175" t="s">
        <v>439</v>
      </c>
      <c r="B49" s="175" t="s">
        <v>433</v>
      </c>
      <c r="C49" s="175" t="s">
        <v>434</v>
      </c>
      <c r="D49" s="175">
        <v>261</v>
      </c>
      <c r="E49" s="175">
        <v>190</v>
      </c>
      <c r="F49" s="146">
        <f>D49-E49</f>
        <v>71</v>
      </c>
      <c r="G49" s="175">
        <v>21</v>
      </c>
      <c r="H49" s="175">
        <v>448.1</v>
      </c>
      <c r="I49" s="146">
        <f t="shared" si="5"/>
        <v>0</v>
      </c>
      <c r="J49" s="175">
        <v>448.1</v>
      </c>
      <c r="K49" s="175">
        <v>448.1</v>
      </c>
      <c r="L49" s="146">
        <f t="shared" si="6"/>
        <v>0</v>
      </c>
      <c r="M49" s="175">
        <v>90</v>
      </c>
      <c r="N49" s="175" t="s">
        <v>435</v>
      </c>
      <c r="Q49" s="146">
        <f>O49-P49</f>
        <v>0</v>
      </c>
      <c r="R49" s="175">
        <v>41</v>
      </c>
      <c r="S49" s="175">
        <v>32</v>
      </c>
      <c r="T49" s="175">
        <v>2</v>
      </c>
      <c r="W49" s="175">
        <v>1800</v>
      </c>
      <c r="X49" s="175">
        <v>500</v>
      </c>
      <c r="Z49" s="225"/>
      <c r="AB49" s="225">
        <v>5</v>
      </c>
      <c r="AC49" s="175" t="s">
        <v>147</v>
      </c>
      <c r="AE49" s="175">
        <v>17</v>
      </c>
      <c r="AF49" s="175">
        <v>10</v>
      </c>
      <c r="AH49" s="175">
        <v>21230</v>
      </c>
      <c r="AI49" s="175">
        <v>645232.75</v>
      </c>
      <c r="AJ49" s="175">
        <v>2330</v>
      </c>
      <c r="AK49" s="175">
        <v>179772.76</v>
      </c>
      <c r="AM49" s="175">
        <v>23560</v>
      </c>
      <c r="AN49" s="175">
        <v>825005.51</v>
      </c>
      <c r="AO49" s="175">
        <v>9274</v>
      </c>
      <c r="AS49" s="175">
        <v>1799</v>
      </c>
      <c r="AT49" s="175">
        <v>30</v>
      </c>
      <c r="AU49" s="175">
        <v>272</v>
      </c>
      <c r="AV49" s="175">
        <v>4</v>
      </c>
      <c r="AW49" s="175">
        <v>28033</v>
      </c>
      <c r="AX49" s="175">
        <v>30138</v>
      </c>
      <c r="AY49" s="175">
        <v>5567</v>
      </c>
      <c r="BA49" s="175">
        <v>0.0005265508439051543</v>
      </c>
      <c r="BD49" s="175">
        <v>0</v>
      </c>
      <c r="BE49" s="175">
        <v>0</v>
      </c>
      <c r="BF49" s="175">
        <v>0</v>
      </c>
      <c r="BG49" s="175" t="s">
        <v>62</v>
      </c>
      <c r="BH49" s="175" t="s">
        <v>62</v>
      </c>
      <c r="BI49" s="175" t="s">
        <v>63</v>
      </c>
      <c r="BJ49" s="175" t="s">
        <v>63</v>
      </c>
      <c r="BK49" s="175" t="s">
        <v>62</v>
      </c>
      <c r="BL49" s="175" t="s">
        <v>62</v>
      </c>
      <c r="BN49" s="175" t="s">
        <v>62</v>
      </c>
      <c r="BO49" s="175" t="s">
        <v>62</v>
      </c>
      <c r="BP49" s="175" t="s">
        <v>62</v>
      </c>
      <c r="BQ49" s="175" t="s">
        <v>63</v>
      </c>
      <c r="BW49" s="175" t="s">
        <v>194</v>
      </c>
      <c r="BX49" s="156" t="s">
        <v>177</v>
      </c>
      <c r="BY49" s="156" t="s">
        <v>144</v>
      </c>
      <c r="CE49" s="175">
        <v>3</v>
      </c>
      <c r="CF49" s="175">
        <v>0.4</v>
      </c>
      <c r="CG49" s="175">
        <v>0</v>
      </c>
      <c r="CH49" s="175">
        <v>0.4</v>
      </c>
    </row>
    <row r="50" spans="1:86" s="151" customFormat="1" ht="24.75" customHeight="1">
      <c r="A50" s="176" t="s">
        <v>252</v>
      </c>
      <c r="B50" s="177" t="s">
        <v>253</v>
      </c>
      <c r="C50" s="145" t="s">
        <v>240</v>
      </c>
      <c r="D50" s="146">
        <v>380</v>
      </c>
      <c r="E50" s="146">
        <v>330</v>
      </c>
      <c r="F50" s="146">
        <f>D50-E50</f>
        <v>50</v>
      </c>
      <c r="G50" s="146">
        <v>50</v>
      </c>
      <c r="H50" s="146">
        <v>788</v>
      </c>
      <c r="I50" s="146">
        <f t="shared" si="5"/>
        <v>0</v>
      </c>
      <c r="J50" s="146">
        <v>420</v>
      </c>
      <c r="K50" s="146">
        <v>400</v>
      </c>
      <c r="L50" s="146">
        <f t="shared" si="6"/>
        <v>20</v>
      </c>
      <c r="M50" s="146">
        <v>0</v>
      </c>
      <c r="N50" s="171"/>
      <c r="O50" s="146">
        <v>368</v>
      </c>
      <c r="P50" s="146">
        <v>341</v>
      </c>
      <c r="Q50" s="146">
        <f>O50-P50</f>
        <v>27</v>
      </c>
      <c r="R50" s="149">
        <v>40</v>
      </c>
      <c r="S50" s="149">
        <v>50</v>
      </c>
      <c r="T50" s="149">
        <v>1</v>
      </c>
      <c r="U50" s="146">
        <v>0</v>
      </c>
      <c r="V50" s="146" t="s">
        <v>194</v>
      </c>
      <c r="W50" s="146">
        <v>14272</v>
      </c>
      <c r="X50" s="146">
        <v>307</v>
      </c>
      <c r="Y50" s="146"/>
      <c r="Z50" s="220">
        <v>4</v>
      </c>
      <c r="AA50" s="146"/>
      <c r="AB50" s="220">
        <v>5</v>
      </c>
      <c r="AC50" s="147" t="s">
        <v>147</v>
      </c>
      <c r="AD50" s="146">
        <v>242</v>
      </c>
      <c r="AE50" s="146">
        <v>201</v>
      </c>
      <c r="AF50" s="146">
        <v>12</v>
      </c>
      <c r="AG50" s="146">
        <v>65</v>
      </c>
      <c r="AH50" s="150">
        <v>21230</v>
      </c>
      <c r="AI50" s="151">
        <v>645232.75</v>
      </c>
      <c r="AJ50" s="150">
        <v>2330</v>
      </c>
      <c r="AK50" s="151">
        <v>179772.76</v>
      </c>
      <c r="AL50" s="150"/>
      <c r="AM50" s="150">
        <v>23560</v>
      </c>
      <c r="AN50" s="151">
        <v>825005.51</v>
      </c>
      <c r="AO50" s="150">
        <v>9274</v>
      </c>
      <c r="AP50" s="150"/>
      <c r="AQ50" s="150"/>
      <c r="AR50" s="150"/>
      <c r="AS50" s="150">
        <v>1799</v>
      </c>
      <c r="AT50" s="150">
        <v>30</v>
      </c>
      <c r="AU50" s="150">
        <v>272</v>
      </c>
      <c r="AV50" s="150">
        <v>4</v>
      </c>
      <c r="AW50" s="150">
        <v>28033</v>
      </c>
      <c r="AX50" s="150">
        <v>30138</v>
      </c>
      <c r="AY50" s="150">
        <v>5567</v>
      </c>
      <c r="AZ50" s="150"/>
      <c r="BA50" s="152">
        <v>0.0005265508439051543</v>
      </c>
      <c r="BB50" s="150"/>
      <c r="BD50" s="150">
        <v>0</v>
      </c>
      <c r="BE50" s="150">
        <v>0</v>
      </c>
      <c r="BF50" s="150">
        <v>0</v>
      </c>
      <c r="BG50" s="153" t="s">
        <v>62</v>
      </c>
      <c r="BH50" s="153" t="s">
        <v>62</v>
      </c>
      <c r="BI50" s="154" t="s">
        <v>63</v>
      </c>
      <c r="BJ50" s="154" t="s">
        <v>63</v>
      </c>
      <c r="BK50" s="153" t="s">
        <v>62</v>
      </c>
      <c r="BL50" s="153" t="s">
        <v>62</v>
      </c>
      <c r="BM50" s="153"/>
      <c r="BN50" s="153" t="s">
        <v>62</v>
      </c>
      <c r="BO50" s="153" t="s">
        <v>62</v>
      </c>
      <c r="BP50" s="153" t="s">
        <v>62</v>
      </c>
      <c r="BQ50" s="154" t="s">
        <v>63</v>
      </c>
      <c r="BV50" s="155"/>
      <c r="BW50" s="156" t="s">
        <v>236</v>
      </c>
      <c r="BX50" s="156" t="s">
        <v>177</v>
      </c>
      <c r="BY50" s="156" t="s">
        <v>144</v>
      </c>
      <c r="BZ50" s="155"/>
      <c r="CA50" s="155"/>
      <c r="CB50" s="155"/>
      <c r="CC50" s="155"/>
      <c r="CD50" s="155"/>
      <c r="CE50" s="174">
        <v>4</v>
      </c>
      <c r="CF50" s="174">
        <v>1.42</v>
      </c>
      <c r="CG50" s="174">
        <v>0</v>
      </c>
      <c r="CH50" s="174">
        <v>1.42</v>
      </c>
    </row>
    <row r="51" spans="1:85" s="14" customFormat="1" ht="12.75">
      <c r="A51" s="125"/>
      <c r="B51" s="126"/>
      <c r="C51" s="127"/>
      <c r="D51" s="101"/>
      <c r="E51" s="101"/>
      <c r="F51" s="101"/>
      <c r="G51" s="101"/>
      <c r="H51" s="124"/>
      <c r="I51" s="124"/>
      <c r="J51" s="124"/>
      <c r="K51" s="124"/>
      <c r="L51" s="124"/>
      <c r="M51" s="124"/>
      <c r="N51" s="107"/>
      <c r="O51" s="124"/>
      <c r="P51" s="124"/>
      <c r="Q51" s="124"/>
      <c r="R51" s="101"/>
      <c r="S51" s="101"/>
      <c r="T51" s="101"/>
      <c r="U51" s="101"/>
      <c r="V51" s="101"/>
      <c r="W51" s="124"/>
      <c r="X51" s="101"/>
      <c r="Y51" s="101"/>
      <c r="Z51" s="219"/>
      <c r="AA51" s="101"/>
      <c r="AB51" s="219"/>
      <c r="AC51" s="101"/>
      <c r="AD51" s="101"/>
      <c r="AE51" s="101"/>
      <c r="AF51" s="101"/>
      <c r="AG51" s="101"/>
      <c r="AH51" s="15"/>
      <c r="AJ51" s="15"/>
      <c r="AL51" s="15"/>
      <c r="AM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/>
      <c r="BB51" s="15"/>
      <c r="BD51" s="15"/>
      <c r="BE51" s="15"/>
      <c r="BF51" s="15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V51" s="18"/>
      <c r="BW51" s="138"/>
      <c r="BX51" s="138"/>
      <c r="BY51" s="138"/>
      <c r="BZ51" s="18"/>
      <c r="CA51" s="18"/>
      <c r="CB51" s="18"/>
      <c r="CC51" s="18"/>
      <c r="CD51" s="18"/>
      <c r="CE51" s="23"/>
      <c r="CF51" s="19"/>
      <c r="CG51" s="19"/>
    </row>
    <row r="52" spans="1:85" s="14" customFormat="1" ht="12.75">
      <c r="A52" s="112" t="s">
        <v>65</v>
      </c>
      <c r="B52" s="113"/>
      <c r="C52" s="113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7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219"/>
      <c r="AA52" s="101"/>
      <c r="AB52" s="219"/>
      <c r="AC52" s="101"/>
      <c r="AD52" s="101"/>
      <c r="AE52" s="101"/>
      <c r="AF52" s="101"/>
      <c r="AG52" s="101"/>
      <c r="AH52" s="15"/>
      <c r="AJ52" s="15"/>
      <c r="AL52" s="15"/>
      <c r="AM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6"/>
      <c r="BB52" s="15"/>
      <c r="BD52" s="15"/>
      <c r="BE52" s="15"/>
      <c r="BF52" s="15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V52" s="18"/>
      <c r="BW52" s="138"/>
      <c r="BX52" s="138"/>
      <c r="BY52" s="138"/>
      <c r="BZ52" s="18"/>
      <c r="CA52" s="18"/>
      <c r="CB52" s="18"/>
      <c r="CC52" s="18"/>
      <c r="CD52" s="18"/>
      <c r="CE52" s="23"/>
      <c r="CF52" s="19"/>
      <c r="CG52" s="19"/>
    </row>
    <row r="53" spans="1:86" s="151" customFormat="1" ht="13.5" customHeight="1">
      <c r="A53" s="176" t="s">
        <v>254</v>
      </c>
      <c r="B53" s="177" t="s">
        <v>255</v>
      </c>
      <c r="C53" s="177" t="s">
        <v>256</v>
      </c>
      <c r="D53" s="146">
        <v>3015</v>
      </c>
      <c r="E53" s="146">
        <v>1128</v>
      </c>
      <c r="F53" s="146">
        <f aca="true" t="shared" si="7" ref="F53:F64">D53-E53</f>
        <v>1887</v>
      </c>
      <c r="G53" s="146">
        <v>239</v>
      </c>
      <c r="H53" s="146">
        <v>7070</v>
      </c>
      <c r="I53" s="146">
        <f aca="true" t="shared" si="8" ref="I53:I64">H53-(J53+O53)</f>
        <v>0</v>
      </c>
      <c r="J53" s="146">
        <v>7070</v>
      </c>
      <c r="K53" s="146">
        <v>6100</v>
      </c>
      <c r="L53" s="146">
        <f>J53-K53</f>
        <v>970</v>
      </c>
      <c r="M53" s="146">
        <v>0</v>
      </c>
      <c r="N53" s="178">
        <v>0</v>
      </c>
      <c r="O53" s="146">
        <v>0</v>
      </c>
      <c r="P53" s="146">
        <v>0</v>
      </c>
      <c r="Q53" s="146">
        <f aca="true" t="shared" si="9" ref="Q53:Q62">O53-P53</f>
        <v>0</v>
      </c>
      <c r="R53" s="149">
        <v>70</v>
      </c>
      <c r="S53" s="149">
        <v>300</v>
      </c>
      <c r="T53" s="149">
        <v>31</v>
      </c>
      <c r="U53" s="146">
        <v>20</v>
      </c>
      <c r="V53" s="146" t="s">
        <v>177</v>
      </c>
      <c r="W53" s="146">
        <v>168000</v>
      </c>
      <c r="X53" s="146">
        <v>561</v>
      </c>
      <c r="Y53" s="146">
        <v>1750</v>
      </c>
      <c r="Z53" s="220">
        <v>44</v>
      </c>
      <c r="AA53" s="146">
        <v>1250</v>
      </c>
      <c r="AB53" s="220">
        <v>68</v>
      </c>
      <c r="AC53" s="147" t="s">
        <v>147</v>
      </c>
      <c r="AD53" s="146">
        <v>1191</v>
      </c>
      <c r="AE53" s="146">
        <v>1650</v>
      </c>
      <c r="AF53" s="146">
        <v>249</v>
      </c>
      <c r="AG53" s="146">
        <v>0</v>
      </c>
      <c r="AH53" s="150">
        <v>21230</v>
      </c>
      <c r="AI53" s="151">
        <v>645232.75</v>
      </c>
      <c r="AJ53" s="150">
        <v>2330</v>
      </c>
      <c r="AK53" s="151">
        <v>179772.76</v>
      </c>
      <c r="AL53" s="150"/>
      <c r="AM53" s="150">
        <v>23560</v>
      </c>
      <c r="AN53" s="151">
        <v>825005.51</v>
      </c>
      <c r="AO53" s="150">
        <v>9274</v>
      </c>
      <c r="AP53" s="150"/>
      <c r="AQ53" s="150"/>
      <c r="AR53" s="150"/>
      <c r="AS53" s="150">
        <v>1799</v>
      </c>
      <c r="AT53" s="150">
        <v>30</v>
      </c>
      <c r="AU53" s="150">
        <v>272</v>
      </c>
      <c r="AV53" s="150">
        <v>4</v>
      </c>
      <c r="AW53" s="150">
        <v>28033</v>
      </c>
      <c r="AX53" s="150">
        <v>30138</v>
      </c>
      <c r="AY53" s="150">
        <v>5567</v>
      </c>
      <c r="AZ53" s="150"/>
      <c r="BA53" s="152">
        <v>0.0005265508439051543</v>
      </c>
      <c r="BB53" s="150"/>
      <c r="BD53" s="150">
        <v>0</v>
      </c>
      <c r="BE53" s="150">
        <v>0</v>
      </c>
      <c r="BF53" s="150">
        <v>0</v>
      </c>
      <c r="BG53" s="153" t="s">
        <v>62</v>
      </c>
      <c r="BH53" s="153" t="s">
        <v>62</v>
      </c>
      <c r="BI53" s="154" t="s">
        <v>63</v>
      </c>
      <c r="BJ53" s="154" t="s">
        <v>63</v>
      </c>
      <c r="BK53" s="153" t="s">
        <v>62</v>
      </c>
      <c r="BL53" s="153" t="s">
        <v>62</v>
      </c>
      <c r="BM53" s="153"/>
      <c r="BN53" s="153" t="s">
        <v>62</v>
      </c>
      <c r="BO53" s="153" t="s">
        <v>62</v>
      </c>
      <c r="BP53" s="153" t="s">
        <v>62</v>
      </c>
      <c r="BQ53" s="154" t="s">
        <v>63</v>
      </c>
      <c r="BV53" s="155"/>
      <c r="BW53" s="156" t="s">
        <v>236</v>
      </c>
      <c r="BX53" s="156" t="s">
        <v>257</v>
      </c>
      <c r="BY53" s="156" t="s">
        <v>237</v>
      </c>
      <c r="BZ53" s="155"/>
      <c r="CA53" s="155"/>
      <c r="CB53" s="155"/>
      <c r="CC53" s="155"/>
      <c r="CD53" s="155"/>
      <c r="CE53" s="179">
        <v>16</v>
      </c>
      <c r="CF53" s="179">
        <v>12.93</v>
      </c>
      <c r="CG53" s="179">
        <v>3.07</v>
      </c>
      <c r="CH53" s="179">
        <v>16</v>
      </c>
    </row>
    <row r="54" spans="1:86" s="176" customFormat="1" ht="21" customHeight="1">
      <c r="A54" s="176" t="s">
        <v>258</v>
      </c>
      <c r="B54" s="177" t="s">
        <v>259</v>
      </c>
      <c r="C54" s="177" t="s">
        <v>260</v>
      </c>
      <c r="D54" s="164">
        <v>437</v>
      </c>
      <c r="E54" s="164">
        <v>155</v>
      </c>
      <c r="F54" s="146">
        <f>D54-E54</f>
        <v>282</v>
      </c>
      <c r="G54" s="164">
        <v>62</v>
      </c>
      <c r="H54" s="164">
        <v>650</v>
      </c>
      <c r="I54" s="146">
        <f t="shared" si="8"/>
        <v>0</v>
      </c>
      <c r="J54" s="164">
        <v>450</v>
      </c>
      <c r="K54" s="164">
        <v>315</v>
      </c>
      <c r="L54" s="146">
        <f aca="true" t="shared" si="10" ref="L54:L64">J54-K54</f>
        <v>135</v>
      </c>
      <c r="M54" s="164"/>
      <c r="N54" s="180"/>
      <c r="O54" s="164">
        <v>200</v>
      </c>
      <c r="P54" s="164">
        <v>187</v>
      </c>
      <c r="Q54" s="146">
        <f t="shared" si="9"/>
        <v>13</v>
      </c>
      <c r="R54" s="164">
        <v>40.3</v>
      </c>
      <c r="S54" s="164">
        <v>44</v>
      </c>
      <c r="T54" s="164">
        <v>5</v>
      </c>
      <c r="U54" s="164"/>
      <c r="V54" s="146" t="s">
        <v>177</v>
      </c>
      <c r="W54" s="164">
        <v>18232</v>
      </c>
      <c r="X54" s="164"/>
      <c r="Y54" s="164">
        <v>579</v>
      </c>
      <c r="Z54" s="221">
        <f>Y54/30</f>
        <v>19.3</v>
      </c>
      <c r="AA54" s="164">
        <v>454</v>
      </c>
      <c r="AB54" s="221">
        <f>AA54/25</f>
        <v>18.16</v>
      </c>
      <c r="AC54" s="164" t="s">
        <v>147</v>
      </c>
      <c r="AD54" s="164">
        <v>115</v>
      </c>
      <c r="AE54" s="164">
        <v>267</v>
      </c>
      <c r="AF54" s="164">
        <v>214</v>
      </c>
      <c r="AG54" s="164">
        <v>557</v>
      </c>
      <c r="AH54" s="176">
        <v>21230</v>
      </c>
      <c r="AI54" s="176">
        <v>645232.75</v>
      </c>
      <c r="AJ54" s="176">
        <v>2330</v>
      </c>
      <c r="AK54" s="176">
        <v>179772.76</v>
      </c>
      <c r="AM54" s="176">
        <v>23560</v>
      </c>
      <c r="AN54" s="176">
        <v>825005.51</v>
      </c>
      <c r="AO54" s="176">
        <v>9274</v>
      </c>
      <c r="AS54" s="176">
        <v>1799</v>
      </c>
      <c r="AT54" s="176">
        <v>30</v>
      </c>
      <c r="AU54" s="176">
        <v>272</v>
      </c>
      <c r="AV54" s="176">
        <v>4</v>
      </c>
      <c r="AW54" s="176">
        <v>28033</v>
      </c>
      <c r="AX54" s="176">
        <v>30138</v>
      </c>
      <c r="AY54" s="176">
        <v>5567</v>
      </c>
      <c r="BA54" s="176">
        <v>0.0005265508439051543</v>
      </c>
      <c r="BD54" s="176">
        <v>0</v>
      </c>
      <c r="BE54" s="176">
        <v>0</v>
      </c>
      <c r="BF54" s="176">
        <v>0</v>
      </c>
      <c r="BG54" s="176" t="s">
        <v>62</v>
      </c>
      <c r="BH54" s="176" t="s">
        <v>62</v>
      </c>
      <c r="BI54" s="176" t="s">
        <v>63</v>
      </c>
      <c r="BJ54" s="176" t="s">
        <v>63</v>
      </c>
      <c r="BK54" s="176" t="s">
        <v>62</v>
      </c>
      <c r="BL54" s="176" t="s">
        <v>62</v>
      </c>
      <c r="BN54" s="176" t="s">
        <v>62</v>
      </c>
      <c r="BO54" s="176" t="s">
        <v>62</v>
      </c>
      <c r="BP54" s="176" t="s">
        <v>62</v>
      </c>
      <c r="BQ54" s="176" t="s">
        <v>63</v>
      </c>
      <c r="BW54" s="177" t="s">
        <v>177</v>
      </c>
      <c r="BX54" s="177" t="s">
        <v>236</v>
      </c>
      <c r="BY54" s="156" t="s">
        <v>144</v>
      </c>
      <c r="CE54" s="179">
        <v>5</v>
      </c>
      <c r="CF54" s="179">
        <v>4.58</v>
      </c>
      <c r="CG54" s="179">
        <v>0.86</v>
      </c>
      <c r="CH54" s="179">
        <v>5.44</v>
      </c>
    </row>
    <row r="55" spans="1:86" s="176" customFormat="1" ht="12.75" customHeight="1">
      <c r="A55" s="176" t="s">
        <v>261</v>
      </c>
      <c r="B55" s="177" t="s">
        <v>262</v>
      </c>
      <c r="C55" s="177" t="s">
        <v>263</v>
      </c>
      <c r="D55" s="164">
        <v>1463</v>
      </c>
      <c r="E55" s="164">
        <v>241</v>
      </c>
      <c r="F55" s="146">
        <f t="shared" si="7"/>
        <v>1222</v>
      </c>
      <c r="G55" s="164">
        <v>56.25</v>
      </c>
      <c r="H55" s="164">
        <v>2678</v>
      </c>
      <c r="I55" s="146">
        <f t="shared" si="8"/>
        <v>0</v>
      </c>
      <c r="J55" s="164">
        <v>2508</v>
      </c>
      <c r="K55" s="164">
        <v>2424</v>
      </c>
      <c r="L55" s="146">
        <f t="shared" si="10"/>
        <v>84</v>
      </c>
      <c r="M55" s="164">
        <v>0</v>
      </c>
      <c r="N55" s="180"/>
      <c r="O55" s="164">
        <v>170</v>
      </c>
      <c r="P55" s="164">
        <v>135</v>
      </c>
      <c r="Q55" s="146">
        <f t="shared" si="9"/>
        <v>35</v>
      </c>
      <c r="R55" s="164">
        <v>43</v>
      </c>
      <c r="S55" s="164">
        <v>45</v>
      </c>
      <c r="T55" s="164">
        <v>8</v>
      </c>
      <c r="U55" s="164">
        <v>0</v>
      </c>
      <c r="V55" s="146" t="s">
        <v>177</v>
      </c>
      <c r="W55" s="164">
        <v>55009</v>
      </c>
      <c r="X55" s="164">
        <v>173</v>
      </c>
      <c r="Y55" s="164">
        <v>2000</v>
      </c>
      <c r="Z55" s="221">
        <f>Y55/30</f>
        <v>66.66666666666667</v>
      </c>
      <c r="AA55" s="164"/>
      <c r="AB55" s="226">
        <v>43</v>
      </c>
      <c r="AC55" s="164" t="s">
        <v>147</v>
      </c>
      <c r="AD55" s="164">
        <v>500</v>
      </c>
      <c r="AE55" s="164">
        <v>685</v>
      </c>
      <c r="AF55" s="164">
        <v>336</v>
      </c>
      <c r="AG55" s="164"/>
      <c r="AH55" s="176">
        <v>21230</v>
      </c>
      <c r="AI55" s="176">
        <v>645232.75</v>
      </c>
      <c r="AJ55" s="176">
        <v>2330</v>
      </c>
      <c r="AK55" s="176">
        <v>179772.76</v>
      </c>
      <c r="AM55" s="176">
        <v>23560</v>
      </c>
      <c r="AN55" s="176">
        <v>825005.51</v>
      </c>
      <c r="AO55" s="176">
        <v>9274</v>
      </c>
      <c r="AS55" s="176">
        <v>1799</v>
      </c>
      <c r="AT55" s="176">
        <v>30</v>
      </c>
      <c r="AU55" s="176">
        <v>272</v>
      </c>
      <c r="AV55" s="176">
        <v>4</v>
      </c>
      <c r="AW55" s="176">
        <v>28033</v>
      </c>
      <c r="AX55" s="176">
        <v>30138</v>
      </c>
      <c r="AY55" s="176">
        <v>5567</v>
      </c>
      <c r="BA55" s="176">
        <v>0.0005265508439051543</v>
      </c>
      <c r="BD55" s="176">
        <v>0</v>
      </c>
      <c r="BE55" s="176">
        <v>0</v>
      </c>
      <c r="BF55" s="176">
        <v>0</v>
      </c>
      <c r="BG55" s="176" t="s">
        <v>62</v>
      </c>
      <c r="BH55" s="176" t="s">
        <v>62</v>
      </c>
      <c r="BI55" s="176" t="s">
        <v>63</v>
      </c>
      <c r="BJ55" s="176" t="s">
        <v>63</v>
      </c>
      <c r="BK55" s="176" t="s">
        <v>62</v>
      </c>
      <c r="BL55" s="176" t="s">
        <v>62</v>
      </c>
      <c r="BN55" s="176" t="s">
        <v>62</v>
      </c>
      <c r="BO55" s="176" t="s">
        <v>62</v>
      </c>
      <c r="BP55" s="176" t="s">
        <v>62</v>
      </c>
      <c r="BQ55" s="176" t="s">
        <v>63</v>
      </c>
      <c r="BW55" s="177" t="s">
        <v>236</v>
      </c>
      <c r="BX55" s="177" t="s">
        <v>236</v>
      </c>
      <c r="BY55" s="177" t="s">
        <v>194</v>
      </c>
      <c r="CE55" s="179">
        <v>4</v>
      </c>
      <c r="CF55" s="179">
        <v>3.83</v>
      </c>
      <c r="CG55" s="179">
        <v>2.98</v>
      </c>
      <c r="CH55" s="179">
        <v>6.81</v>
      </c>
    </row>
    <row r="56" spans="1:86" s="176" customFormat="1" ht="21">
      <c r="A56" s="176" t="s">
        <v>464</v>
      </c>
      <c r="B56" s="177" t="s">
        <v>265</v>
      </c>
      <c r="C56" s="177" t="s">
        <v>266</v>
      </c>
      <c r="D56" s="164">
        <v>4000</v>
      </c>
      <c r="E56" s="164">
        <v>1500</v>
      </c>
      <c r="F56" s="146">
        <f t="shared" si="7"/>
        <v>2500</v>
      </c>
      <c r="G56" s="164">
        <v>274</v>
      </c>
      <c r="H56" s="164">
        <v>13194</v>
      </c>
      <c r="I56" s="146">
        <f>H56-(J56+O56)</f>
        <v>0</v>
      </c>
      <c r="J56" s="164">
        <v>10544</v>
      </c>
      <c r="K56" s="164">
        <v>9094</v>
      </c>
      <c r="L56" s="146">
        <f t="shared" si="10"/>
        <v>1450</v>
      </c>
      <c r="M56" s="164">
        <v>5468</v>
      </c>
      <c r="N56" s="180" t="s">
        <v>267</v>
      </c>
      <c r="O56" s="164">
        <v>2650</v>
      </c>
      <c r="P56" s="164">
        <v>2170</v>
      </c>
      <c r="Q56" s="146">
        <f t="shared" si="9"/>
        <v>480</v>
      </c>
      <c r="R56" s="164">
        <v>59</v>
      </c>
      <c r="S56" s="164">
        <v>290</v>
      </c>
      <c r="T56" s="164">
        <v>21</v>
      </c>
      <c r="U56" s="164">
        <v>0</v>
      </c>
      <c r="V56" s="146" t="s">
        <v>177</v>
      </c>
      <c r="W56" s="164">
        <v>222000</v>
      </c>
      <c r="X56" s="164">
        <v>5800</v>
      </c>
      <c r="Y56" s="164">
        <v>1583</v>
      </c>
      <c r="Z56" s="221">
        <f>Y56/30</f>
        <v>52.766666666666666</v>
      </c>
      <c r="AA56" s="164"/>
      <c r="AB56" s="226">
        <v>219</v>
      </c>
      <c r="AC56" s="164" t="s">
        <v>147</v>
      </c>
      <c r="AD56" s="164">
        <v>725</v>
      </c>
      <c r="AE56" s="164">
        <v>3678</v>
      </c>
      <c r="AF56" s="164">
        <v>1137</v>
      </c>
      <c r="AG56" s="164" t="s">
        <v>194</v>
      </c>
      <c r="AH56" s="176">
        <v>21230</v>
      </c>
      <c r="AI56" s="176">
        <v>645232.75</v>
      </c>
      <c r="AJ56" s="176">
        <v>2330</v>
      </c>
      <c r="AK56" s="176">
        <v>179772.76</v>
      </c>
      <c r="AM56" s="176">
        <v>23560</v>
      </c>
      <c r="AN56" s="176">
        <v>825005.51</v>
      </c>
      <c r="AO56" s="176">
        <v>9274</v>
      </c>
      <c r="AS56" s="176">
        <v>1799</v>
      </c>
      <c r="AT56" s="176">
        <v>30</v>
      </c>
      <c r="AU56" s="176">
        <v>272</v>
      </c>
      <c r="AV56" s="176">
        <v>4</v>
      </c>
      <c r="AW56" s="176">
        <v>28033</v>
      </c>
      <c r="AX56" s="176">
        <v>30138</v>
      </c>
      <c r="AY56" s="176">
        <v>5567</v>
      </c>
      <c r="BA56" s="176">
        <v>0.0005265508439051543</v>
      </c>
      <c r="BD56" s="176">
        <v>0</v>
      </c>
      <c r="BE56" s="176">
        <v>0</v>
      </c>
      <c r="BF56" s="176">
        <v>0</v>
      </c>
      <c r="BG56" s="176" t="s">
        <v>62</v>
      </c>
      <c r="BH56" s="176" t="s">
        <v>62</v>
      </c>
      <c r="BI56" s="176" t="s">
        <v>63</v>
      </c>
      <c r="BJ56" s="176" t="s">
        <v>63</v>
      </c>
      <c r="BK56" s="176" t="s">
        <v>62</v>
      </c>
      <c r="BL56" s="176" t="s">
        <v>62</v>
      </c>
      <c r="BN56" s="176" t="s">
        <v>62</v>
      </c>
      <c r="BO56" s="176" t="s">
        <v>62</v>
      </c>
      <c r="BP56" s="176" t="s">
        <v>62</v>
      </c>
      <c r="BQ56" s="176" t="s">
        <v>63</v>
      </c>
      <c r="BW56" s="175" t="s">
        <v>194</v>
      </c>
      <c r="BX56" s="177" t="s">
        <v>236</v>
      </c>
      <c r="BY56" s="177" t="s">
        <v>236</v>
      </c>
      <c r="CE56" s="179">
        <v>32</v>
      </c>
      <c r="CF56" s="179">
        <v>22.65</v>
      </c>
      <c r="CG56" s="179">
        <v>1.84</v>
      </c>
      <c r="CH56" s="179">
        <v>24.49</v>
      </c>
    </row>
    <row r="57" spans="1:86" s="176" customFormat="1" ht="21">
      <c r="A57" s="176" t="s">
        <v>268</v>
      </c>
      <c r="B57" s="177" t="s">
        <v>269</v>
      </c>
      <c r="C57" s="177" t="s">
        <v>270</v>
      </c>
      <c r="D57" s="164">
        <v>335</v>
      </c>
      <c r="E57" s="164">
        <v>84</v>
      </c>
      <c r="F57" s="146">
        <f t="shared" si="7"/>
        <v>251</v>
      </c>
      <c r="G57" s="164">
        <v>24.48</v>
      </c>
      <c r="H57" s="164">
        <v>884</v>
      </c>
      <c r="I57" s="146">
        <f t="shared" si="8"/>
        <v>0</v>
      </c>
      <c r="J57" s="164">
        <v>596</v>
      </c>
      <c r="K57" s="164">
        <v>434</v>
      </c>
      <c r="L57" s="146">
        <f t="shared" si="10"/>
        <v>162</v>
      </c>
      <c r="M57" s="164">
        <v>72.24</v>
      </c>
      <c r="N57" s="180">
        <v>0</v>
      </c>
      <c r="O57" s="164">
        <v>288</v>
      </c>
      <c r="P57" s="164">
        <v>200</v>
      </c>
      <c r="Q57" s="146">
        <f t="shared" si="9"/>
        <v>88</v>
      </c>
      <c r="R57" s="164">
        <v>40</v>
      </c>
      <c r="S57" s="164">
        <v>20</v>
      </c>
      <c r="T57" s="164">
        <v>8</v>
      </c>
      <c r="U57" s="164">
        <v>2</v>
      </c>
      <c r="V57" s="146" t="s">
        <v>177</v>
      </c>
      <c r="W57" s="164">
        <v>28198</v>
      </c>
      <c r="X57" s="164">
        <v>18</v>
      </c>
      <c r="Y57" s="164">
        <v>145</v>
      </c>
      <c r="Z57" s="226">
        <v>0</v>
      </c>
      <c r="AA57" s="164">
        <v>256</v>
      </c>
      <c r="AB57" s="226">
        <v>16</v>
      </c>
      <c r="AC57" s="164" t="s">
        <v>147</v>
      </c>
      <c r="AD57" s="164">
        <v>0</v>
      </c>
      <c r="AE57" s="164">
        <v>904</v>
      </c>
      <c r="AF57" s="164">
        <v>144</v>
      </c>
      <c r="AG57" s="164">
        <v>0</v>
      </c>
      <c r="AH57" s="176">
        <v>21230</v>
      </c>
      <c r="AI57" s="176">
        <v>645232.75</v>
      </c>
      <c r="AJ57" s="176">
        <v>2330</v>
      </c>
      <c r="AK57" s="176">
        <v>179772.76</v>
      </c>
      <c r="AM57" s="176">
        <v>23560</v>
      </c>
      <c r="AN57" s="176">
        <v>825005.51</v>
      </c>
      <c r="AO57" s="176">
        <v>9274</v>
      </c>
      <c r="AS57" s="176">
        <v>1799</v>
      </c>
      <c r="AT57" s="176">
        <v>30</v>
      </c>
      <c r="AU57" s="176">
        <v>272</v>
      </c>
      <c r="AV57" s="176">
        <v>4</v>
      </c>
      <c r="AW57" s="176">
        <v>28033</v>
      </c>
      <c r="AX57" s="176">
        <v>30138</v>
      </c>
      <c r="AY57" s="176">
        <v>5567</v>
      </c>
      <c r="BA57" s="176">
        <v>0.0005265508439051543</v>
      </c>
      <c r="BD57" s="176">
        <v>0</v>
      </c>
      <c r="BE57" s="176">
        <v>0</v>
      </c>
      <c r="BF57" s="176">
        <v>0</v>
      </c>
      <c r="BG57" s="176" t="s">
        <v>62</v>
      </c>
      <c r="BH57" s="176" t="s">
        <v>62</v>
      </c>
      <c r="BI57" s="176" t="s">
        <v>63</v>
      </c>
      <c r="BJ57" s="176" t="s">
        <v>63</v>
      </c>
      <c r="BK57" s="176" t="s">
        <v>62</v>
      </c>
      <c r="BL57" s="176" t="s">
        <v>62</v>
      </c>
      <c r="BN57" s="176" t="s">
        <v>62</v>
      </c>
      <c r="BO57" s="176" t="s">
        <v>62</v>
      </c>
      <c r="BP57" s="176" t="s">
        <v>62</v>
      </c>
      <c r="BQ57" s="176" t="s">
        <v>63</v>
      </c>
      <c r="BW57" s="177" t="s">
        <v>177</v>
      </c>
      <c r="BX57" s="156" t="s">
        <v>177</v>
      </c>
      <c r="BY57" s="177" t="s">
        <v>144</v>
      </c>
      <c r="CE57" s="179">
        <v>3</v>
      </c>
      <c r="CF57" s="179">
        <v>3</v>
      </c>
      <c r="CG57" s="179">
        <v>1.7</v>
      </c>
      <c r="CH57" s="179">
        <v>4.7</v>
      </c>
    </row>
    <row r="58" spans="1:86" s="176" customFormat="1" ht="31.5" customHeight="1">
      <c r="A58" s="176" t="s">
        <v>271</v>
      </c>
      <c r="B58" s="177" t="s">
        <v>272</v>
      </c>
      <c r="C58" s="177" t="s">
        <v>273</v>
      </c>
      <c r="D58" s="164">
        <v>700</v>
      </c>
      <c r="E58" s="164">
        <v>330</v>
      </c>
      <c r="F58" s="146">
        <f t="shared" si="7"/>
        <v>370</v>
      </c>
      <c r="G58" s="164">
        <v>91</v>
      </c>
      <c r="H58" s="164">
        <v>1883</v>
      </c>
      <c r="I58" s="146">
        <f t="shared" si="8"/>
        <v>0</v>
      </c>
      <c r="J58" s="164">
        <v>1301</v>
      </c>
      <c r="K58" s="164">
        <v>1291</v>
      </c>
      <c r="L58" s="146">
        <f t="shared" si="10"/>
        <v>10</v>
      </c>
      <c r="M58" s="164">
        <v>380</v>
      </c>
      <c r="N58" s="180" t="s">
        <v>274</v>
      </c>
      <c r="O58" s="164">
        <v>582</v>
      </c>
      <c r="P58" s="164">
        <v>570</v>
      </c>
      <c r="Q58" s="146">
        <f t="shared" si="9"/>
        <v>12</v>
      </c>
      <c r="R58" s="164">
        <v>45</v>
      </c>
      <c r="S58" s="164">
        <v>70</v>
      </c>
      <c r="T58" s="164">
        <v>7</v>
      </c>
      <c r="U58" s="164">
        <v>0</v>
      </c>
      <c r="V58" s="146" t="s">
        <v>177</v>
      </c>
      <c r="W58" s="164">
        <v>46750</v>
      </c>
      <c r="X58" s="164">
        <v>183</v>
      </c>
      <c r="Y58" s="164">
        <v>1448</v>
      </c>
      <c r="Z58" s="226">
        <v>36</v>
      </c>
      <c r="AA58" s="164">
        <v>2380</v>
      </c>
      <c r="AB58" s="226">
        <v>112</v>
      </c>
      <c r="AC58" s="164" t="s">
        <v>147</v>
      </c>
      <c r="AD58" s="164">
        <v>612</v>
      </c>
      <c r="AE58" s="164">
        <v>1244</v>
      </c>
      <c r="AF58" s="164">
        <v>226</v>
      </c>
      <c r="AG58" s="164"/>
      <c r="AH58" s="176">
        <v>21230</v>
      </c>
      <c r="AI58" s="176">
        <v>645232.75</v>
      </c>
      <c r="AJ58" s="176">
        <v>2330</v>
      </c>
      <c r="AK58" s="176">
        <v>179772.76</v>
      </c>
      <c r="AM58" s="176">
        <v>23560</v>
      </c>
      <c r="AN58" s="176">
        <v>825005.51</v>
      </c>
      <c r="AO58" s="176">
        <v>9274</v>
      </c>
      <c r="AS58" s="176">
        <v>1799</v>
      </c>
      <c r="AT58" s="176">
        <v>30</v>
      </c>
      <c r="AU58" s="176">
        <v>272</v>
      </c>
      <c r="AV58" s="176">
        <v>4</v>
      </c>
      <c r="AW58" s="176">
        <v>28033</v>
      </c>
      <c r="AX58" s="176">
        <v>30138</v>
      </c>
      <c r="AY58" s="176">
        <v>5567</v>
      </c>
      <c r="BA58" s="176">
        <v>0.0005265508439051543</v>
      </c>
      <c r="BD58" s="176">
        <v>0</v>
      </c>
      <c r="BE58" s="176">
        <v>0</v>
      </c>
      <c r="BF58" s="176">
        <v>0</v>
      </c>
      <c r="BG58" s="176" t="s">
        <v>62</v>
      </c>
      <c r="BH58" s="176" t="s">
        <v>62</v>
      </c>
      <c r="BI58" s="176" t="s">
        <v>63</v>
      </c>
      <c r="BJ58" s="176" t="s">
        <v>63</v>
      </c>
      <c r="BK58" s="176" t="s">
        <v>62</v>
      </c>
      <c r="BL58" s="176" t="s">
        <v>62</v>
      </c>
      <c r="BN58" s="176" t="s">
        <v>62</v>
      </c>
      <c r="BO58" s="176" t="s">
        <v>62</v>
      </c>
      <c r="BP58" s="176" t="s">
        <v>62</v>
      </c>
      <c r="BQ58" s="176" t="s">
        <v>63</v>
      </c>
      <c r="BW58" s="177" t="s">
        <v>177</v>
      </c>
      <c r="BX58" s="177" t="s">
        <v>236</v>
      </c>
      <c r="BY58" s="177" t="s">
        <v>144</v>
      </c>
      <c r="CE58" s="179">
        <v>6</v>
      </c>
      <c r="CF58" s="179">
        <v>5</v>
      </c>
      <c r="CG58" s="179">
        <v>1.72</v>
      </c>
      <c r="CH58" s="179">
        <v>6.72</v>
      </c>
    </row>
    <row r="59" spans="1:86" s="176" customFormat="1" ht="33" customHeight="1">
      <c r="A59" s="176" t="s">
        <v>275</v>
      </c>
      <c r="B59" s="177" t="s">
        <v>276</v>
      </c>
      <c r="C59" s="177" t="s">
        <v>277</v>
      </c>
      <c r="D59" s="164">
        <v>300</v>
      </c>
      <c r="E59" s="164">
        <v>130</v>
      </c>
      <c r="F59" s="146">
        <f t="shared" si="7"/>
        <v>170</v>
      </c>
      <c r="G59" s="164"/>
      <c r="H59" s="164">
        <v>1090.99</v>
      </c>
      <c r="I59" s="146">
        <f t="shared" si="8"/>
        <v>-0.009999999999990905</v>
      </c>
      <c r="J59" s="164">
        <v>1091</v>
      </c>
      <c r="K59" s="164">
        <f>892.35</f>
        <v>892.35</v>
      </c>
      <c r="L59" s="146">
        <f t="shared" si="10"/>
        <v>198.64999999999998</v>
      </c>
      <c r="M59" s="164">
        <v>580.53</v>
      </c>
      <c r="N59" s="180" t="s">
        <v>425</v>
      </c>
      <c r="O59" s="164"/>
      <c r="P59" s="164"/>
      <c r="Q59" s="164">
        <f>O59-P59</f>
        <v>0</v>
      </c>
      <c r="R59" s="164">
        <v>43</v>
      </c>
      <c r="S59" s="164">
        <v>34</v>
      </c>
      <c r="T59" s="164">
        <v>4</v>
      </c>
      <c r="U59" s="164">
        <v>0</v>
      </c>
      <c r="V59" s="146" t="s">
        <v>177</v>
      </c>
      <c r="W59" s="164">
        <v>16764</v>
      </c>
      <c r="X59" s="164"/>
      <c r="Y59" s="164">
        <v>459</v>
      </c>
      <c r="Z59" s="221">
        <f>Y59/30</f>
        <v>15.3</v>
      </c>
      <c r="AA59" s="164">
        <v>199</v>
      </c>
      <c r="AB59" s="221">
        <f>AA59/25</f>
        <v>7.96</v>
      </c>
      <c r="AC59" s="164" t="s">
        <v>147</v>
      </c>
      <c r="AD59" s="164">
        <v>74</v>
      </c>
      <c r="AE59" s="164">
        <v>552</v>
      </c>
      <c r="AF59" s="164">
        <v>103</v>
      </c>
      <c r="AG59" s="164">
        <v>1905</v>
      </c>
      <c r="AH59" s="176">
        <v>21230</v>
      </c>
      <c r="AI59" s="176">
        <v>645232.75</v>
      </c>
      <c r="AJ59" s="176">
        <v>2330</v>
      </c>
      <c r="AK59" s="176">
        <v>179772.76</v>
      </c>
      <c r="AM59" s="176">
        <v>23560</v>
      </c>
      <c r="AN59" s="176">
        <v>825005.51</v>
      </c>
      <c r="AO59" s="176">
        <v>9274</v>
      </c>
      <c r="AS59" s="176">
        <v>1799</v>
      </c>
      <c r="AT59" s="176">
        <v>30</v>
      </c>
      <c r="AU59" s="176">
        <v>272</v>
      </c>
      <c r="AV59" s="176">
        <v>4</v>
      </c>
      <c r="AW59" s="176">
        <v>28033</v>
      </c>
      <c r="AX59" s="176">
        <v>30138</v>
      </c>
      <c r="AY59" s="176">
        <v>5567</v>
      </c>
      <c r="BA59" s="176">
        <v>0.0005265508439051543</v>
      </c>
      <c r="BD59" s="176">
        <v>0</v>
      </c>
      <c r="BE59" s="176">
        <v>0</v>
      </c>
      <c r="BF59" s="176">
        <v>0</v>
      </c>
      <c r="BG59" s="176" t="s">
        <v>62</v>
      </c>
      <c r="BH59" s="176" t="s">
        <v>62</v>
      </c>
      <c r="BI59" s="176" t="s">
        <v>63</v>
      </c>
      <c r="BJ59" s="176" t="s">
        <v>63</v>
      </c>
      <c r="BK59" s="176" t="s">
        <v>62</v>
      </c>
      <c r="BL59" s="176" t="s">
        <v>62</v>
      </c>
      <c r="BN59" s="176" t="s">
        <v>62</v>
      </c>
      <c r="BO59" s="176" t="s">
        <v>62</v>
      </c>
      <c r="BP59" s="176" t="s">
        <v>62</v>
      </c>
      <c r="BQ59" s="176" t="s">
        <v>63</v>
      </c>
      <c r="BW59" s="177" t="s">
        <v>177</v>
      </c>
      <c r="BX59" s="156" t="s">
        <v>177</v>
      </c>
      <c r="BY59" s="232" t="s">
        <v>278</v>
      </c>
      <c r="CE59" s="179">
        <v>4</v>
      </c>
      <c r="CF59" s="179">
        <v>2.66</v>
      </c>
      <c r="CG59" s="179">
        <v>0.67</v>
      </c>
      <c r="CH59" s="179">
        <v>3.33</v>
      </c>
    </row>
    <row r="60" spans="1:86" s="176" customFormat="1" ht="12.75" customHeight="1">
      <c r="A60" s="176" t="s">
        <v>279</v>
      </c>
      <c r="B60" s="177" t="s">
        <v>280</v>
      </c>
      <c r="C60" s="177" t="s">
        <v>281</v>
      </c>
      <c r="D60" s="164">
        <v>470</v>
      </c>
      <c r="E60" s="164">
        <v>170</v>
      </c>
      <c r="F60" s="146">
        <f t="shared" si="7"/>
        <v>300</v>
      </c>
      <c r="G60" s="164">
        <v>40</v>
      </c>
      <c r="H60" s="164">
        <v>1850</v>
      </c>
      <c r="I60" s="146">
        <f t="shared" si="8"/>
        <v>0</v>
      </c>
      <c r="J60" s="164">
        <v>1850</v>
      </c>
      <c r="K60" s="164">
        <v>1720</v>
      </c>
      <c r="L60" s="146">
        <f t="shared" si="10"/>
        <v>130</v>
      </c>
      <c r="M60" s="164">
        <v>0</v>
      </c>
      <c r="N60" s="180"/>
      <c r="O60" s="164">
        <v>0</v>
      </c>
      <c r="P60" s="164">
        <v>0</v>
      </c>
      <c r="Q60" s="146">
        <f t="shared" si="9"/>
        <v>0</v>
      </c>
      <c r="R60" s="164">
        <v>40</v>
      </c>
      <c r="S60" s="164">
        <v>72</v>
      </c>
      <c r="T60" s="164">
        <v>5</v>
      </c>
      <c r="U60" s="164">
        <v>0</v>
      </c>
      <c r="V60" s="146" t="s">
        <v>177</v>
      </c>
      <c r="W60" s="164">
        <v>33950</v>
      </c>
      <c r="X60" s="164">
        <v>0</v>
      </c>
      <c r="Y60" s="164"/>
      <c r="Z60" s="226">
        <v>12</v>
      </c>
      <c r="AA60" s="164"/>
      <c r="AB60" s="226">
        <v>9</v>
      </c>
      <c r="AC60" s="164" t="s">
        <v>147</v>
      </c>
      <c r="AD60" s="164"/>
      <c r="AE60" s="164">
        <v>1072</v>
      </c>
      <c r="AF60" s="164">
        <v>165</v>
      </c>
      <c r="AG60" s="164">
        <v>4925</v>
      </c>
      <c r="AH60" s="176">
        <v>21230</v>
      </c>
      <c r="AI60" s="176">
        <v>645232.75</v>
      </c>
      <c r="AJ60" s="176">
        <v>2330</v>
      </c>
      <c r="AK60" s="176">
        <v>179772.76</v>
      </c>
      <c r="AM60" s="176">
        <v>23560</v>
      </c>
      <c r="AN60" s="176">
        <v>825005.51</v>
      </c>
      <c r="AO60" s="176">
        <v>9274</v>
      </c>
      <c r="AS60" s="176">
        <v>1799</v>
      </c>
      <c r="AT60" s="176">
        <v>30</v>
      </c>
      <c r="AU60" s="176">
        <v>272</v>
      </c>
      <c r="AV60" s="176">
        <v>4</v>
      </c>
      <c r="AW60" s="176">
        <v>28033</v>
      </c>
      <c r="AX60" s="176">
        <v>30138</v>
      </c>
      <c r="AY60" s="176">
        <v>5567</v>
      </c>
      <c r="BA60" s="176">
        <v>0.0005265508439051543</v>
      </c>
      <c r="BD60" s="176">
        <v>0</v>
      </c>
      <c r="BE60" s="176">
        <v>0</v>
      </c>
      <c r="BF60" s="176">
        <v>0</v>
      </c>
      <c r="BG60" s="176" t="s">
        <v>62</v>
      </c>
      <c r="BH60" s="176" t="s">
        <v>62</v>
      </c>
      <c r="BI60" s="176" t="s">
        <v>63</v>
      </c>
      <c r="BJ60" s="176" t="s">
        <v>63</v>
      </c>
      <c r="BK60" s="176" t="s">
        <v>62</v>
      </c>
      <c r="BL60" s="176" t="s">
        <v>62</v>
      </c>
      <c r="BN60" s="176" t="s">
        <v>62</v>
      </c>
      <c r="BO60" s="176" t="s">
        <v>62</v>
      </c>
      <c r="BP60" s="176" t="s">
        <v>62</v>
      </c>
      <c r="BQ60" s="176" t="s">
        <v>63</v>
      </c>
      <c r="BW60" s="177" t="s">
        <v>177</v>
      </c>
      <c r="BX60" s="156" t="s">
        <v>177</v>
      </c>
      <c r="BY60" s="177" t="s">
        <v>144</v>
      </c>
      <c r="CE60" s="179">
        <v>2</v>
      </c>
      <c r="CF60" s="179">
        <v>1</v>
      </c>
      <c r="CG60" s="179">
        <v>2.95</v>
      </c>
      <c r="CH60" s="179">
        <v>3.95</v>
      </c>
    </row>
    <row r="61" spans="1:86" s="176" customFormat="1" ht="11.25">
      <c r="A61" s="176" t="s">
        <v>282</v>
      </c>
      <c r="B61" s="177" t="s">
        <v>283</v>
      </c>
      <c r="C61" s="177" t="s">
        <v>284</v>
      </c>
      <c r="D61" s="164">
        <v>540</v>
      </c>
      <c r="E61" s="164">
        <v>277</v>
      </c>
      <c r="F61" s="146">
        <f t="shared" si="7"/>
        <v>263</v>
      </c>
      <c r="G61" s="164">
        <v>30</v>
      </c>
      <c r="H61" s="164">
        <v>2225</v>
      </c>
      <c r="I61" s="146">
        <f t="shared" si="8"/>
        <v>0</v>
      </c>
      <c r="J61" s="164">
        <v>1302</v>
      </c>
      <c r="K61" s="164">
        <v>1001</v>
      </c>
      <c r="L61" s="146">
        <f t="shared" si="10"/>
        <v>301</v>
      </c>
      <c r="M61" s="164"/>
      <c r="N61" s="180"/>
      <c r="O61" s="164">
        <v>923</v>
      </c>
      <c r="P61" s="164">
        <v>684</v>
      </c>
      <c r="Q61" s="146">
        <f t="shared" si="9"/>
        <v>239</v>
      </c>
      <c r="R61" s="164">
        <v>40</v>
      </c>
      <c r="S61" s="164">
        <v>90</v>
      </c>
      <c r="T61" s="164">
        <v>3</v>
      </c>
      <c r="U61" s="164">
        <v>0</v>
      </c>
      <c r="V61" s="146" t="s">
        <v>177</v>
      </c>
      <c r="W61" s="164">
        <v>28000</v>
      </c>
      <c r="X61" s="164">
        <v>47</v>
      </c>
      <c r="Y61" s="164">
        <v>400</v>
      </c>
      <c r="Z61" s="226">
        <v>12</v>
      </c>
      <c r="AA61" s="164">
        <v>742</v>
      </c>
      <c r="AB61" s="226">
        <v>49</v>
      </c>
      <c r="AC61" s="164" t="s">
        <v>147</v>
      </c>
      <c r="AD61" s="164">
        <v>400</v>
      </c>
      <c r="AE61" s="164">
        <v>270</v>
      </c>
      <c r="AF61" s="164">
        <v>166</v>
      </c>
      <c r="AG61" s="164">
        <v>91</v>
      </c>
      <c r="AH61" s="176">
        <v>21230</v>
      </c>
      <c r="AI61" s="176">
        <v>645232.75</v>
      </c>
      <c r="AJ61" s="176">
        <v>2330</v>
      </c>
      <c r="AK61" s="176">
        <v>179772.76</v>
      </c>
      <c r="AM61" s="176">
        <v>23560</v>
      </c>
      <c r="AN61" s="176">
        <v>825005.51</v>
      </c>
      <c r="AO61" s="176">
        <v>9274</v>
      </c>
      <c r="AS61" s="176">
        <v>1799</v>
      </c>
      <c r="AT61" s="176">
        <v>30</v>
      </c>
      <c r="AU61" s="176">
        <v>272</v>
      </c>
      <c r="AV61" s="176">
        <v>4</v>
      </c>
      <c r="AW61" s="176">
        <v>28033</v>
      </c>
      <c r="AX61" s="176">
        <v>30138</v>
      </c>
      <c r="AY61" s="176">
        <v>5567</v>
      </c>
      <c r="BA61" s="176">
        <v>0.0005265508439051543</v>
      </c>
      <c r="BD61" s="176">
        <v>0</v>
      </c>
      <c r="BE61" s="176">
        <v>0</v>
      </c>
      <c r="BF61" s="176">
        <v>0</v>
      </c>
      <c r="BG61" s="176" t="s">
        <v>62</v>
      </c>
      <c r="BH61" s="176" t="s">
        <v>62</v>
      </c>
      <c r="BI61" s="176" t="s">
        <v>63</v>
      </c>
      <c r="BJ61" s="176" t="s">
        <v>63</v>
      </c>
      <c r="BK61" s="176" t="s">
        <v>62</v>
      </c>
      <c r="BL61" s="176" t="s">
        <v>62</v>
      </c>
      <c r="BN61" s="176" t="s">
        <v>62</v>
      </c>
      <c r="BO61" s="176" t="s">
        <v>62</v>
      </c>
      <c r="BP61" s="176" t="s">
        <v>62</v>
      </c>
      <c r="BQ61" s="176" t="s">
        <v>63</v>
      </c>
      <c r="BW61" s="177" t="s">
        <v>236</v>
      </c>
      <c r="BX61" s="156" t="s">
        <v>177</v>
      </c>
      <c r="BY61" s="177" t="s">
        <v>144</v>
      </c>
      <c r="CE61" s="179">
        <v>4</v>
      </c>
      <c r="CF61" s="179">
        <v>2.63</v>
      </c>
      <c r="CG61" s="179">
        <v>1.47</v>
      </c>
      <c r="CH61" s="179">
        <v>4.1</v>
      </c>
    </row>
    <row r="62" spans="1:86" s="176" customFormat="1" ht="11.25">
      <c r="A62" s="176" t="s">
        <v>285</v>
      </c>
      <c r="B62" s="177" t="s">
        <v>286</v>
      </c>
      <c r="C62" s="177" t="s">
        <v>287</v>
      </c>
      <c r="D62" s="164">
        <v>462</v>
      </c>
      <c r="E62" s="164">
        <v>114</v>
      </c>
      <c r="F62" s="146">
        <f t="shared" si="7"/>
        <v>348</v>
      </c>
      <c r="G62" s="164">
        <v>26</v>
      </c>
      <c r="H62" s="164">
        <v>1834</v>
      </c>
      <c r="I62" s="146">
        <f t="shared" si="8"/>
        <v>1</v>
      </c>
      <c r="J62" s="164">
        <v>1560</v>
      </c>
      <c r="K62" s="164">
        <v>1364</v>
      </c>
      <c r="L62" s="146">
        <f t="shared" si="10"/>
        <v>196</v>
      </c>
      <c r="M62" s="164">
        <v>0</v>
      </c>
      <c r="N62" s="180" t="s">
        <v>194</v>
      </c>
      <c r="O62" s="164">
        <v>273</v>
      </c>
      <c r="P62" s="164">
        <v>237</v>
      </c>
      <c r="Q62" s="146">
        <f t="shared" si="9"/>
        <v>36</v>
      </c>
      <c r="R62" s="164">
        <v>42</v>
      </c>
      <c r="S62" s="164">
        <v>28</v>
      </c>
      <c r="T62" s="164">
        <v>5</v>
      </c>
      <c r="U62" s="164">
        <v>0</v>
      </c>
      <c r="V62" s="146" t="s">
        <v>177</v>
      </c>
      <c r="W62" s="164">
        <v>43630</v>
      </c>
      <c r="X62" s="164">
        <v>28</v>
      </c>
      <c r="Y62" s="164">
        <v>1369</v>
      </c>
      <c r="Z62" s="226">
        <v>31</v>
      </c>
      <c r="AA62" s="164">
        <v>189</v>
      </c>
      <c r="AB62" s="226">
        <v>10</v>
      </c>
      <c r="AC62" s="164" t="s">
        <v>147</v>
      </c>
      <c r="AD62" s="164"/>
      <c r="AE62" s="164">
        <v>531</v>
      </c>
      <c r="AF62" s="164">
        <v>151</v>
      </c>
      <c r="AG62" s="164">
        <v>0</v>
      </c>
      <c r="AH62" s="176">
        <v>21230</v>
      </c>
      <c r="AI62" s="176">
        <v>645232.75</v>
      </c>
      <c r="AJ62" s="176">
        <v>2330</v>
      </c>
      <c r="AK62" s="176">
        <v>179772.76</v>
      </c>
      <c r="AM62" s="176">
        <v>23560</v>
      </c>
      <c r="AN62" s="176">
        <v>825005.51</v>
      </c>
      <c r="AO62" s="176">
        <v>9274</v>
      </c>
      <c r="AS62" s="176">
        <v>1799</v>
      </c>
      <c r="AT62" s="176">
        <v>30</v>
      </c>
      <c r="AU62" s="176">
        <v>272</v>
      </c>
      <c r="AV62" s="176">
        <v>4</v>
      </c>
      <c r="AW62" s="176">
        <v>28033</v>
      </c>
      <c r="AX62" s="176">
        <v>30138</v>
      </c>
      <c r="AY62" s="176">
        <v>5567</v>
      </c>
      <c r="BA62" s="176">
        <v>0.0005265508439051543</v>
      </c>
      <c r="BD62" s="176">
        <v>0</v>
      </c>
      <c r="BE62" s="176">
        <v>0</v>
      </c>
      <c r="BF62" s="176">
        <v>0</v>
      </c>
      <c r="BG62" s="176" t="s">
        <v>62</v>
      </c>
      <c r="BH62" s="176" t="s">
        <v>62</v>
      </c>
      <c r="BI62" s="176" t="s">
        <v>63</v>
      </c>
      <c r="BJ62" s="176" t="s">
        <v>63</v>
      </c>
      <c r="BK62" s="176" t="s">
        <v>62</v>
      </c>
      <c r="BL62" s="176" t="s">
        <v>62</v>
      </c>
      <c r="BN62" s="176" t="s">
        <v>62</v>
      </c>
      <c r="BO62" s="176" t="s">
        <v>62</v>
      </c>
      <c r="BP62" s="176" t="s">
        <v>62</v>
      </c>
      <c r="BQ62" s="176" t="s">
        <v>63</v>
      </c>
      <c r="BW62" s="177" t="s">
        <v>177</v>
      </c>
      <c r="BX62" s="156" t="s">
        <v>177</v>
      </c>
      <c r="BY62" s="177" t="s">
        <v>144</v>
      </c>
      <c r="CE62" s="179">
        <v>4</v>
      </c>
      <c r="CF62" s="179">
        <v>2.42</v>
      </c>
      <c r="CG62" s="179">
        <v>2.05</v>
      </c>
      <c r="CH62" s="179">
        <v>4.47</v>
      </c>
    </row>
    <row r="63" spans="1:86" s="176" customFormat="1" ht="21">
      <c r="A63" s="176" t="s">
        <v>431</v>
      </c>
      <c r="B63" s="177" t="s">
        <v>290</v>
      </c>
      <c r="C63" s="177" t="s">
        <v>291</v>
      </c>
      <c r="D63" s="164">
        <v>1357</v>
      </c>
      <c r="E63" s="164">
        <v>1287</v>
      </c>
      <c r="F63" s="149">
        <f>D63-E63</f>
        <v>70</v>
      </c>
      <c r="G63" s="164">
        <v>39</v>
      </c>
      <c r="H63" s="147">
        <v>1703</v>
      </c>
      <c r="I63" s="146">
        <f>H63-(J63+O63)</f>
        <v>0</v>
      </c>
      <c r="J63" s="147">
        <v>62</v>
      </c>
      <c r="K63" s="147">
        <v>62</v>
      </c>
      <c r="L63" s="146">
        <f>J63-K63</f>
        <v>0</v>
      </c>
      <c r="M63" s="164"/>
      <c r="N63" s="180"/>
      <c r="O63" s="147">
        <v>1641</v>
      </c>
      <c r="P63" s="147">
        <v>1503</v>
      </c>
      <c r="Q63" s="146">
        <f>O63-P63</f>
        <v>138</v>
      </c>
      <c r="R63" s="164">
        <v>48</v>
      </c>
      <c r="S63" s="164">
        <v>97</v>
      </c>
      <c r="T63" s="164">
        <v>7</v>
      </c>
      <c r="U63" s="164">
        <v>3</v>
      </c>
      <c r="V63" s="149" t="s">
        <v>177</v>
      </c>
      <c r="W63" s="164">
        <v>33877</v>
      </c>
      <c r="X63" s="164">
        <v>43</v>
      </c>
      <c r="Y63" s="164">
        <v>647</v>
      </c>
      <c r="Z63" s="226">
        <v>20</v>
      </c>
      <c r="AA63" s="164"/>
      <c r="AB63" s="226">
        <v>232</v>
      </c>
      <c r="AC63" s="164" t="s">
        <v>147</v>
      </c>
      <c r="AD63" s="164"/>
      <c r="AE63" s="164">
        <v>431</v>
      </c>
      <c r="AF63" s="164">
        <v>68</v>
      </c>
      <c r="AG63" s="164"/>
      <c r="AH63" s="176">
        <v>21230</v>
      </c>
      <c r="AI63" s="176">
        <v>645232.75</v>
      </c>
      <c r="AJ63" s="176">
        <v>2330</v>
      </c>
      <c r="AK63" s="176">
        <v>179772.76</v>
      </c>
      <c r="AM63" s="176">
        <v>23560</v>
      </c>
      <c r="AN63" s="176">
        <v>825005.51</v>
      </c>
      <c r="AO63" s="176">
        <v>9274</v>
      </c>
      <c r="AS63" s="176">
        <v>1799</v>
      </c>
      <c r="AT63" s="176">
        <v>30</v>
      </c>
      <c r="AU63" s="176">
        <v>272</v>
      </c>
      <c r="AV63" s="176">
        <v>4</v>
      </c>
      <c r="AW63" s="176">
        <v>28033</v>
      </c>
      <c r="AX63" s="176">
        <v>30138</v>
      </c>
      <c r="AY63" s="176">
        <v>5567</v>
      </c>
      <c r="BA63" s="176">
        <v>0.0005265508439051543</v>
      </c>
      <c r="BD63" s="176">
        <v>0</v>
      </c>
      <c r="BE63" s="176">
        <v>0</v>
      </c>
      <c r="BF63" s="176">
        <v>0</v>
      </c>
      <c r="BG63" s="176" t="s">
        <v>62</v>
      </c>
      <c r="BH63" s="176" t="s">
        <v>62</v>
      </c>
      <c r="BI63" s="176" t="s">
        <v>63</v>
      </c>
      <c r="BJ63" s="176" t="s">
        <v>63</v>
      </c>
      <c r="BK63" s="176" t="s">
        <v>62</v>
      </c>
      <c r="BL63" s="176" t="s">
        <v>62</v>
      </c>
      <c r="BN63" s="176" t="s">
        <v>62</v>
      </c>
      <c r="BO63" s="176" t="s">
        <v>62</v>
      </c>
      <c r="BP63" s="176" t="s">
        <v>62</v>
      </c>
      <c r="BQ63" s="176" t="s">
        <v>63</v>
      </c>
      <c r="BW63" s="177" t="s">
        <v>177</v>
      </c>
      <c r="BX63" s="177" t="s">
        <v>236</v>
      </c>
      <c r="BY63" s="177" t="s">
        <v>144</v>
      </c>
      <c r="CE63" s="243"/>
      <c r="CF63" s="243"/>
      <c r="CG63" s="243"/>
      <c r="CH63" s="243"/>
    </row>
    <row r="64" spans="1:86" s="151" customFormat="1" ht="10.5">
      <c r="A64" s="151" t="s">
        <v>66</v>
      </c>
      <c r="B64" s="172" t="s">
        <v>461</v>
      </c>
      <c r="C64" s="172" t="s">
        <v>462</v>
      </c>
      <c r="D64" s="149">
        <v>200</v>
      </c>
      <c r="E64" s="149">
        <v>40</v>
      </c>
      <c r="F64" s="146">
        <f t="shared" si="7"/>
        <v>160</v>
      </c>
      <c r="G64" s="149"/>
      <c r="H64" s="149">
        <v>24</v>
      </c>
      <c r="I64" s="146">
        <f t="shared" si="8"/>
        <v>0</v>
      </c>
      <c r="J64" s="149">
        <v>24</v>
      </c>
      <c r="K64" s="149">
        <v>24</v>
      </c>
      <c r="L64" s="146">
        <f t="shared" si="10"/>
        <v>0</v>
      </c>
      <c r="M64" s="149"/>
      <c r="N64" s="162"/>
      <c r="O64" s="149"/>
      <c r="P64" s="149"/>
      <c r="Q64" s="149"/>
      <c r="R64" s="149">
        <v>40</v>
      </c>
      <c r="S64" s="149">
        <v>8</v>
      </c>
      <c r="T64" s="149">
        <v>2</v>
      </c>
      <c r="U64" s="149"/>
      <c r="V64" s="149" t="s">
        <v>463</v>
      </c>
      <c r="W64" s="149">
        <v>3100</v>
      </c>
      <c r="X64" s="149">
        <v>100</v>
      </c>
      <c r="Y64" s="149">
        <v>3000</v>
      </c>
      <c r="Z64" s="221"/>
      <c r="AA64" s="149"/>
      <c r="AB64" s="221"/>
      <c r="AC64" s="149"/>
      <c r="AD64" s="149"/>
      <c r="AE64" s="149">
        <v>56</v>
      </c>
      <c r="AF64" s="149">
        <v>56</v>
      </c>
      <c r="AG64" s="149">
        <v>0</v>
      </c>
      <c r="AH64" s="151">
        <v>29</v>
      </c>
      <c r="AI64" s="151">
        <v>3736.61</v>
      </c>
      <c r="AJ64" s="151">
        <v>22</v>
      </c>
      <c r="AK64" s="151">
        <v>19902.51</v>
      </c>
      <c r="AM64" s="151">
        <v>51</v>
      </c>
      <c r="AN64" s="151">
        <v>23639.12</v>
      </c>
      <c r="AO64" s="151">
        <v>0</v>
      </c>
      <c r="AS64" s="151">
        <v>36</v>
      </c>
      <c r="AT64" s="151">
        <v>0</v>
      </c>
      <c r="AU64" s="151">
        <v>15</v>
      </c>
      <c r="AV64" s="151">
        <v>0</v>
      </c>
      <c r="AW64" s="151">
        <v>258</v>
      </c>
      <c r="AX64" s="151">
        <v>278</v>
      </c>
      <c r="AY64" s="151">
        <v>10</v>
      </c>
      <c r="BA64" s="151">
        <v>0.001919448918943958</v>
      </c>
      <c r="BB64" s="151">
        <v>0</v>
      </c>
      <c r="BD64" s="151">
        <v>0</v>
      </c>
      <c r="BE64" s="151">
        <v>0</v>
      </c>
      <c r="BF64" s="151">
        <v>0</v>
      </c>
      <c r="BG64" s="151" t="s">
        <v>63</v>
      </c>
      <c r="BH64" s="151" t="s">
        <v>63</v>
      </c>
      <c r="BI64" s="151" t="s">
        <v>63</v>
      </c>
      <c r="BJ64" s="151" t="s">
        <v>62</v>
      </c>
      <c r="BK64" s="151" t="s">
        <v>63</v>
      </c>
      <c r="BL64" s="151" t="s">
        <v>63</v>
      </c>
      <c r="BO64" s="151" t="s">
        <v>63</v>
      </c>
      <c r="BP64" s="151" t="s">
        <v>62</v>
      </c>
      <c r="BQ64" s="151" t="s">
        <v>62</v>
      </c>
      <c r="BW64" s="175" t="s">
        <v>194</v>
      </c>
      <c r="BX64" s="156" t="s">
        <v>177</v>
      </c>
      <c r="BY64" s="177" t="s">
        <v>194</v>
      </c>
      <c r="CE64" s="151">
        <v>1</v>
      </c>
      <c r="CF64" s="151">
        <v>0.67</v>
      </c>
      <c r="CG64" s="151">
        <v>0.31</v>
      </c>
      <c r="CH64" s="151">
        <f>SUM(CF64:CG64)</f>
        <v>0.98</v>
      </c>
    </row>
    <row r="65" spans="1:86" s="176" customFormat="1" ht="31.5">
      <c r="A65" s="176" t="s">
        <v>292</v>
      </c>
      <c r="B65" s="177" t="s">
        <v>293</v>
      </c>
      <c r="C65" s="177" t="s">
        <v>294</v>
      </c>
      <c r="D65" s="181">
        <v>435</v>
      </c>
      <c r="E65" s="164">
        <f>39+380</f>
        <v>419</v>
      </c>
      <c r="F65" s="146">
        <f>D65-E65</f>
        <v>16</v>
      </c>
      <c r="G65" s="164">
        <v>14</v>
      </c>
      <c r="H65" s="164">
        <v>624.28</v>
      </c>
      <c r="I65" s="146">
        <f>H65-(J65+O65)</f>
        <v>0.2799999999999727</v>
      </c>
      <c r="J65" s="164">
        <v>615</v>
      </c>
      <c r="K65" s="164">
        <v>445.91</v>
      </c>
      <c r="L65" s="146">
        <f>J65-K65</f>
        <v>169.08999999999997</v>
      </c>
      <c r="M65" s="164">
        <v>25.68</v>
      </c>
      <c r="N65" s="180" t="s">
        <v>418</v>
      </c>
      <c r="O65" s="164">
        <v>9</v>
      </c>
      <c r="P65" s="164">
        <v>9</v>
      </c>
      <c r="Q65" s="146">
        <f>O65-P65</f>
        <v>0</v>
      </c>
      <c r="R65" s="181">
        <v>40</v>
      </c>
      <c r="S65" s="181">
        <v>26</v>
      </c>
      <c r="T65" s="181">
        <v>9</v>
      </c>
      <c r="U65" s="164">
        <v>0</v>
      </c>
      <c r="V65" s="164" t="s">
        <v>194</v>
      </c>
      <c r="W65" s="164">
        <v>10409</v>
      </c>
      <c r="X65" s="164">
        <v>357</v>
      </c>
      <c r="Y65" s="164">
        <v>49</v>
      </c>
      <c r="Z65" s="226">
        <v>0.95</v>
      </c>
      <c r="AA65" s="164">
        <v>265</v>
      </c>
      <c r="AB65" s="226">
        <v>12</v>
      </c>
      <c r="AC65" s="164" t="s">
        <v>147</v>
      </c>
      <c r="AD65" s="164">
        <f>368+1129</f>
        <v>1497</v>
      </c>
      <c r="AE65" s="164">
        <v>145</v>
      </c>
      <c r="AF65" s="164">
        <v>57</v>
      </c>
      <c r="AG65" s="164">
        <v>100</v>
      </c>
      <c r="AH65" s="176">
        <v>21230</v>
      </c>
      <c r="AI65" s="176">
        <v>645232.75</v>
      </c>
      <c r="AJ65" s="176">
        <v>2330</v>
      </c>
      <c r="AK65" s="176">
        <v>179772.76</v>
      </c>
      <c r="AM65" s="176">
        <v>23560</v>
      </c>
      <c r="AN65" s="176">
        <v>825005.51</v>
      </c>
      <c r="AO65" s="176">
        <v>9274</v>
      </c>
      <c r="AS65" s="176">
        <v>1799</v>
      </c>
      <c r="AT65" s="176">
        <v>30</v>
      </c>
      <c r="AU65" s="176">
        <v>272</v>
      </c>
      <c r="AV65" s="176">
        <v>4</v>
      </c>
      <c r="AW65" s="176">
        <v>28033</v>
      </c>
      <c r="AX65" s="176">
        <v>30138</v>
      </c>
      <c r="AY65" s="176">
        <v>5567</v>
      </c>
      <c r="BA65" s="176">
        <v>0.0005265508439051543</v>
      </c>
      <c r="BD65" s="176">
        <v>0</v>
      </c>
      <c r="BE65" s="176">
        <v>0</v>
      </c>
      <c r="BF65" s="176">
        <v>0</v>
      </c>
      <c r="BG65" s="176" t="s">
        <v>62</v>
      </c>
      <c r="BH65" s="176" t="s">
        <v>62</v>
      </c>
      <c r="BI65" s="176" t="s">
        <v>63</v>
      </c>
      <c r="BJ65" s="176" t="s">
        <v>63</v>
      </c>
      <c r="BK65" s="176" t="s">
        <v>62</v>
      </c>
      <c r="BL65" s="176" t="s">
        <v>62</v>
      </c>
      <c r="BN65" s="176" t="s">
        <v>62</v>
      </c>
      <c r="BO65" s="176" t="s">
        <v>62</v>
      </c>
      <c r="BP65" s="176" t="s">
        <v>62</v>
      </c>
      <c r="BQ65" s="176" t="s">
        <v>63</v>
      </c>
      <c r="BW65" s="177" t="s">
        <v>236</v>
      </c>
      <c r="BX65" s="156" t="s">
        <v>177</v>
      </c>
      <c r="BY65" s="177" t="s">
        <v>144</v>
      </c>
      <c r="CE65" s="179">
        <v>3</v>
      </c>
      <c r="CF65" s="179">
        <v>1.13</v>
      </c>
      <c r="CG65" s="179">
        <v>0.42</v>
      </c>
      <c r="CH65" s="179">
        <v>1.55</v>
      </c>
    </row>
    <row r="66" spans="1:86" s="176" customFormat="1" ht="21">
      <c r="A66" s="176" t="s">
        <v>295</v>
      </c>
      <c r="B66" s="177" t="s">
        <v>296</v>
      </c>
      <c r="C66" s="177" t="s">
        <v>297</v>
      </c>
      <c r="D66" s="164">
        <v>300</v>
      </c>
      <c r="E66" s="164">
        <v>260</v>
      </c>
      <c r="F66" s="146">
        <f>D66-E66</f>
        <v>40</v>
      </c>
      <c r="G66" s="164">
        <v>0</v>
      </c>
      <c r="H66" s="164">
        <v>560</v>
      </c>
      <c r="I66" s="146">
        <f>H66-(J66+O66)</f>
        <v>0</v>
      </c>
      <c r="J66" s="164">
        <v>560</v>
      </c>
      <c r="K66" s="164">
        <v>450</v>
      </c>
      <c r="L66" s="146">
        <f>J66-K66</f>
        <v>110</v>
      </c>
      <c r="M66" s="164">
        <v>10</v>
      </c>
      <c r="N66" s="180" t="s">
        <v>298</v>
      </c>
      <c r="O66" s="164">
        <v>0</v>
      </c>
      <c r="P66" s="164">
        <v>10</v>
      </c>
      <c r="Q66" s="146">
        <f>O66-P66</f>
        <v>-10</v>
      </c>
      <c r="R66" s="164">
        <v>35</v>
      </c>
      <c r="S66" s="164">
        <v>45</v>
      </c>
      <c r="T66" s="164">
        <v>15</v>
      </c>
      <c r="U66" s="164">
        <v>1</v>
      </c>
      <c r="V66" s="146" t="s">
        <v>177</v>
      </c>
      <c r="W66" s="164">
        <v>2800</v>
      </c>
      <c r="X66" s="164">
        <v>0</v>
      </c>
      <c r="Y66" s="180" t="s">
        <v>299</v>
      </c>
      <c r="Z66" s="227" t="s">
        <v>299</v>
      </c>
      <c r="AA66" s="180" t="s">
        <v>299</v>
      </c>
      <c r="AB66" s="227" t="s">
        <v>299</v>
      </c>
      <c r="AC66" s="180" t="s">
        <v>147</v>
      </c>
      <c r="AD66" s="164">
        <v>0</v>
      </c>
      <c r="AE66" s="164">
        <v>377</v>
      </c>
      <c r="AF66" s="164">
        <v>21</v>
      </c>
      <c r="AG66" s="164">
        <v>0</v>
      </c>
      <c r="AH66" s="176">
        <v>21230</v>
      </c>
      <c r="AI66" s="176">
        <v>645232.75</v>
      </c>
      <c r="AJ66" s="176">
        <v>2330</v>
      </c>
      <c r="AK66" s="176">
        <v>179772.76</v>
      </c>
      <c r="AM66" s="176">
        <v>23560</v>
      </c>
      <c r="AN66" s="176">
        <v>825005.51</v>
      </c>
      <c r="AO66" s="176">
        <v>9274</v>
      </c>
      <c r="AS66" s="176">
        <v>1799</v>
      </c>
      <c r="AT66" s="176">
        <v>30</v>
      </c>
      <c r="AU66" s="176">
        <v>272</v>
      </c>
      <c r="AV66" s="176">
        <v>4</v>
      </c>
      <c r="AW66" s="176">
        <v>28033</v>
      </c>
      <c r="AX66" s="176">
        <v>30138</v>
      </c>
      <c r="AY66" s="176">
        <v>5567</v>
      </c>
      <c r="BA66" s="176">
        <v>0.0005265508439051543</v>
      </c>
      <c r="BD66" s="176">
        <v>0</v>
      </c>
      <c r="BE66" s="176">
        <v>0</v>
      </c>
      <c r="BF66" s="176">
        <v>0</v>
      </c>
      <c r="BG66" s="176" t="s">
        <v>62</v>
      </c>
      <c r="BH66" s="176" t="s">
        <v>62</v>
      </c>
      <c r="BI66" s="176" t="s">
        <v>63</v>
      </c>
      <c r="BJ66" s="176" t="s">
        <v>63</v>
      </c>
      <c r="BK66" s="176" t="s">
        <v>62</v>
      </c>
      <c r="BL66" s="176" t="s">
        <v>62</v>
      </c>
      <c r="BN66" s="176" t="s">
        <v>62</v>
      </c>
      <c r="BO66" s="176" t="s">
        <v>62</v>
      </c>
      <c r="BP66" s="176" t="s">
        <v>62</v>
      </c>
      <c r="BQ66" s="176" t="s">
        <v>63</v>
      </c>
      <c r="BW66" s="177" t="s">
        <v>177</v>
      </c>
      <c r="BX66" s="156" t="s">
        <v>177</v>
      </c>
      <c r="BY66" s="177" t="s">
        <v>237</v>
      </c>
      <c r="CE66" s="182">
        <v>4</v>
      </c>
      <c r="CF66" s="182">
        <v>1.55</v>
      </c>
      <c r="CG66" s="182">
        <v>0.2</v>
      </c>
      <c r="CH66" s="182">
        <v>1.75</v>
      </c>
    </row>
    <row r="67" spans="1:86" s="176" customFormat="1" ht="21">
      <c r="A67" s="176" t="s">
        <v>432</v>
      </c>
      <c r="B67" s="177" t="s">
        <v>301</v>
      </c>
      <c r="C67" s="177" t="s">
        <v>302</v>
      </c>
      <c r="D67" s="183">
        <v>150</v>
      </c>
      <c r="E67" s="164">
        <v>110</v>
      </c>
      <c r="F67" s="146">
        <f>D67-E67</f>
        <v>40</v>
      </c>
      <c r="G67" s="164">
        <v>40</v>
      </c>
      <c r="H67" s="164">
        <v>350</v>
      </c>
      <c r="I67" s="146">
        <f>H67-(J67+O67)</f>
        <v>0</v>
      </c>
      <c r="J67" s="164">
        <v>300</v>
      </c>
      <c r="K67" s="164">
        <v>150</v>
      </c>
      <c r="L67" s="146">
        <f>J67-K67</f>
        <v>150</v>
      </c>
      <c r="M67" s="164">
        <v>50</v>
      </c>
      <c r="N67" s="180" t="s">
        <v>303</v>
      </c>
      <c r="O67" s="164">
        <v>50</v>
      </c>
      <c r="P67" s="164">
        <v>45</v>
      </c>
      <c r="Q67" s="146">
        <f>O67-P67</f>
        <v>5</v>
      </c>
      <c r="R67" s="164">
        <v>38</v>
      </c>
      <c r="S67" s="183">
        <v>30</v>
      </c>
      <c r="T67" s="183">
        <v>2</v>
      </c>
      <c r="U67" s="164">
        <v>0</v>
      </c>
      <c r="V67" s="146" t="s">
        <v>177</v>
      </c>
      <c r="W67" s="164">
        <v>11500</v>
      </c>
      <c r="X67" s="164">
        <v>0</v>
      </c>
      <c r="Y67" s="164">
        <v>30</v>
      </c>
      <c r="Z67" s="226">
        <v>1</v>
      </c>
      <c r="AA67" s="164"/>
      <c r="AB67" s="226">
        <v>150</v>
      </c>
      <c r="AC67" s="164" t="s">
        <v>147</v>
      </c>
      <c r="AD67" s="164">
        <v>0</v>
      </c>
      <c r="AE67" s="164">
        <v>214</v>
      </c>
      <c r="AF67" s="164">
        <v>108</v>
      </c>
      <c r="AG67" s="164">
        <v>100</v>
      </c>
      <c r="AH67" s="176">
        <v>21230</v>
      </c>
      <c r="AI67" s="176">
        <v>645232.75</v>
      </c>
      <c r="AJ67" s="176">
        <v>2330</v>
      </c>
      <c r="AK67" s="176">
        <v>179772.76</v>
      </c>
      <c r="AM67" s="176">
        <v>23560</v>
      </c>
      <c r="AN67" s="176">
        <v>825005.51</v>
      </c>
      <c r="AO67" s="176">
        <v>9274</v>
      </c>
      <c r="AS67" s="176">
        <v>1799</v>
      </c>
      <c r="AT67" s="176">
        <v>30</v>
      </c>
      <c r="AU67" s="176">
        <v>272</v>
      </c>
      <c r="AV67" s="176">
        <v>4</v>
      </c>
      <c r="AW67" s="176">
        <v>28033</v>
      </c>
      <c r="AX67" s="176">
        <v>30138</v>
      </c>
      <c r="AY67" s="176">
        <v>5567</v>
      </c>
      <c r="BA67" s="176">
        <v>0.0005265508439051543</v>
      </c>
      <c r="BD67" s="176">
        <v>0</v>
      </c>
      <c r="BE67" s="176">
        <v>0</v>
      </c>
      <c r="BF67" s="176">
        <v>0</v>
      </c>
      <c r="BG67" s="176" t="s">
        <v>62</v>
      </c>
      <c r="BH67" s="176" t="s">
        <v>62</v>
      </c>
      <c r="BI67" s="176" t="s">
        <v>63</v>
      </c>
      <c r="BJ67" s="176" t="s">
        <v>63</v>
      </c>
      <c r="BK67" s="176" t="s">
        <v>62</v>
      </c>
      <c r="BL67" s="176" t="s">
        <v>62</v>
      </c>
      <c r="BN67" s="176" t="s">
        <v>62</v>
      </c>
      <c r="BO67" s="176" t="s">
        <v>62</v>
      </c>
      <c r="BP67" s="176" t="s">
        <v>62</v>
      </c>
      <c r="BQ67" s="176" t="s">
        <v>63</v>
      </c>
      <c r="BW67" s="177" t="s">
        <v>177</v>
      </c>
      <c r="BX67" s="177" t="s">
        <v>236</v>
      </c>
      <c r="BY67" s="177" t="s">
        <v>144</v>
      </c>
      <c r="CE67" s="182">
        <v>1</v>
      </c>
      <c r="CF67" s="182">
        <v>0.95</v>
      </c>
      <c r="CG67" s="182">
        <v>0.9</v>
      </c>
      <c r="CH67" s="182">
        <v>1.85</v>
      </c>
    </row>
    <row r="68" spans="2:77" s="121" customFormat="1" ht="10.5">
      <c r="B68" s="122"/>
      <c r="C68" s="122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9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228"/>
      <c r="AA68" s="128"/>
      <c r="AB68" s="228"/>
      <c r="AC68" s="128"/>
      <c r="AD68" s="128"/>
      <c r="AE68" s="128"/>
      <c r="AF68" s="128"/>
      <c r="AG68" s="128"/>
      <c r="BW68" s="122"/>
      <c r="BX68" s="122"/>
      <c r="BY68" s="122"/>
    </row>
    <row r="69" spans="1:85" s="14" customFormat="1" ht="12.75">
      <c r="A69" s="112" t="s">
        <v>67</v>
      </c>
      <c r="B69" s="113"/>
      <c r="C69" s="113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7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219"/>
      <c r="AA69" s="101"/>
      <c r="AB69" s="219"/>
      <c r="AC69" s="101"/>
      <c r="AD69" s="101"/>
      <c r="AE69" s="101"/>
      <c r="AF69" s="101"/>
      <c r="AG69" s="101"/>
      <c r="AH69" s="15"/>
      <c r="AJ69" s="15"/>
      <c r="AL69" s="15"/>
      <c r="AM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6"/>
      <c r="BB69" s="15"/>
      <c r="BD69" s="15"/>
      <c r="BE69" s="15"/>
      <c r="BF69" s="15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V69" s="18"/>
      <c r="BW69" s="138"/>
      <c r="BX69" s="138"/>
      <c r="BY69" s="138"/>
      <c r="BZ69" s="18"/>
      <c r="CA69" s="18"/>
      <c r="CB69" s="18"/>
      <c r="CC69" s="18"/>
      <c r="CD69" s="18"/>
      <c r="CE69" s="23"/>
      <c r="CF69" s="19"/>
      <c r="CG69" s="19"/>
    </row>
    <row r="70" spans="1:86" s="176" customFormat="1" ht="84">
      <c r="A70" s="176" t="s">
        <v>304</v>
      </c>
      <c r="B70" s="177" t="s">
        <v>305</v>
      </c>
      <c r="C70" s="177" t="s">
        <v>306</v>
      </c>
      <c r="D70" s="184">
        <v>278</v>
      </c>
      <c r="E70" s="164">
        <v>146</v>
      </c>
      <c r="F70" s="146">
        <f>D70-E70</f>
        <v>132</v>
      </c>
      <c r="G70" s="164">
        <v>35</v>
      </c>
      <c r="H70" s="164">
        <v>1374.33</v>
      </c>
      <c r="I70" s="146">
        <f>H70-(J70+O70)</f>
        <v>0</v>
      </c>
      <c r="J70" s="164">
        <v>971.18</v>
      </c>
      <c r="K70" s="164">
        <v>1027.55</v>
      </c>
      <c r="L70" s="146">
        <f>J70-K70</f>
        <v>-56.370000000000005</v>
      </c>
      <c r="M70" s="164">
        <v>655.25</v>
      </c>
      <c r="N70" s="180" t="s">
        <v>307</v>
      </c>
      <c r="O70" s="164">
        <v>403.15</v>
      </c>
      <c r="P70" s="164">
        <v>381.05</v>
      </c>
      <c r="Q70" s="146">
        <f>O70-P70</f>
        <v>22.099999999999966</v>
      </c>
      <c r="R70" s="184">
        <v>47.3</v>
      </c>
      <c r="S70" s="184">
        <v>96</v>
      </c>
      <c r="T70" s="184">
        <v>12</v>
      </c>
      <c r="U70" s="164">
        <v>0</v>
      </c>
      <c r="V70" s="146" t="s">
        <v>177</v>
      </c>
      <c r="W70" s="164">
        <v>16310</v>
      </c>
      <c r="X70" s="164">
        <v>3</v>
      </c>
      <c r="Y70" s="164">
        <v>1182</v>
      </c>
      <c r="Z70" s="221">
        <f>Y70/30</f>
        <v>39.4</v>
      </c>
      <c r="AA70" s="164">
        <v>601</v>
      </c>
      <c r="AB70" s="221">
        <f>AA70/25</f>
        <v>24.04</v>
      </c>
      <c r="AC70" s="164" t="s">
        <v>147</v>
      </c>
      <c r="AD70" s="164">
        <v>116</v>
      </c>
      <c r="AE70" s="164">
        <v>160</v>
      </c>
      <c r="AF70" s="164">
        <v>59</v>
      </c>
      <c r="AG70" s="164">
        <v>0</v>
      </c>
      <c r="AH70" s="176">
        <v>21230</v>
      </c>
      <c r="AI70" s="176">
        <v>645232.75</v>
      </c>
      <c r="AJ70" s="176">
        <v>2330</v>
      </c>
      <c r="AK70" s="176">
        <v>179772.76</v>
      </c>
      <c r="AM70" s="176">
        <v>23560</v>
      </c>
      <c r="AN70" s="176">
        <v>825005.51</v>
      </c>
      <c r="AO70" s="176">
        <v>9274</v>
      </c>
      <c r="AS70" s="176">
        <v>1799</v>
      </c>
      <c r="AT70" s="176">
        <v>30</v>
      </c>
      <c r="AU70" s="176">
        <v>272</v>
      </c>
      <c r="AV70" s="176">
        <v>4</v>
      </c>
      <c r="AW70" s="176">
        <v>28033</v>
      </c>
      <c r="AX70" s="176">
        <v>30138</v>
      </c>
      <c r="AY70" s="176">
        <v>5567</v>
      </c>
      <c r="BA70" s="176">
        <v>0.0005265508439051543</v>
      </c>
      <c r="BD70" s="176">
        <v>0</v>
      </c>
      <c r="BE70" s="176">
        <v>0</v>
      </c>
      <c r="BF70" s="176">
        <v>0</v>
      </c>
      <c r="BG70" s="176" t="s">
        <v>62</v>
      </c>
      <c r="BH70" s="176" t="s">
        <v>62</v>
      </c>
      <c r="BI70" s="176" t="s">
        <v>63</v>
      </c>
      <c r="BJ70" s="176" t="s">
        <v>63</v>
      </c>
      <c r="BK70" s="176" t="s">
        <v>62</v>
      </c>
      <c r="BL70" s="176" t="s">
        <v>62</v>
      </c>
      <c r="BN70" s="176" t="s">
        <v>62</v>
      </c>
      <c r="BO70" s="176" t="s">
        <v>62</v>
      </c>
      <c r="BP70" s="176" t="s">
        <v>62</v>
      </c>
      <c r="BQ70" s="176" t="s">
        <v>63</v>
      </c>
      <c r="BW70" s="177" t="s">
        <v>236</v>
      </c>
      <c r="BX70" s="156" t="s">
        <v>177</v>
      </c>
      <c r="BY70" s="177" t="s">
        <v>144</v>
      </c>
      <c r="CE70" s="159">
        <v>10</v>
      </c>
      <c r="CF70" s="160">
        <v>4.32</v>
      </c>
      <c r="CG70" s="160">
        <v>2.61</v>
      </c>
      <c r="CH70" s="161">
        <v>6.93</v>
      </c>
    </row>
    <row r="71" spans="1:86" s="151" customFormat="1" ht="11.25">
      <c r="A71" s="145" t="s">
        <v>308</v>
      </c>
      <c r="B71" s="145" t="s">
        <v>309</v>
      </c>
      <c r="C71" s="145" t="s">
        <v>310</v>
      </c>
      <c r="D71" s="146">
        <v>1140</v>
      </c>
      <c r="E71" s="146">
        <v>524</v>
      </c>
      <c r="F71" s="146">
        <f>D71-E71</f>
        <v>616</v>
      </c>
      <c r="G71" s="146">
        <v>152</v>
      </c>
      <c r="H71" s="146">
        <v>3332</v>
      </c>
      <c r="I71" s="146">
        <f>H71-(J71+O71)</f>
        <v>0</v>
      </c>
      <c r="J71" s="146">
        <v>2782</v>
      </c>
      <c r="K71" s="146">
        <v>2353</v>
      </c>
      <c r="L71" s="146">
        <f>J71-K71</f>
        <v>429</v>
      </c>
      <c r="M71" s="146">
        <v>0</v>
      </c>
      <c r="N71" s="171" t="s">
        <v>63</v>
      </c>
      <c r="O71" s="146">
        <v>550</v>
      </c>
      <c r="P71" s="146">
        <v>474</v>
      </c>
      <c r="Q71" s="146">
        <f>O71-P71</f>
        <v>76</v>
      </c>
      <c r="R71" s="185">
        <v>52.3</v>
      </c>
      <c r="S71" s="185">
        <v>225</v>
      </c>
      <c r="T71" s="149">
        <v>13</v>
      </c>
      <c r="U71" s="146">
        <v>0</v>
      </c>
      <c r="V71" s="146" t="s">
        <v>177</v>
      </c>
      <c r="W71" s="146">
        <v>33316</v>
      </c>
      <c r="X71" s="146">
        <v>959</v>
      </c>
      <c r="Y71" s="146">
        <v>10797</v>
      </c>
      <c r="Z71" s="221">
        <f>Y71/30</f>
        <v>359.9</v>
      </c>
      <c r="AA71" s="146">
        <v>637</v>
      </c>
      <c r="AB71" s="221">
        <f>AA71/25</f>
        <v>25.48</v>
      </c>
      <c r="AC71" s="147" t="s">
        <v>147</v>
      </c>
      <c r="AD71" s="146">
        <v>155</v>
      </c>
      <c r="AE71" s="146">
        <v>1069</v>
      </c>
      <c r="AF71" s="146">
        <v>194</v>
      </c>
      <c r="AG71" s="146">
        <v>107</v>
      </c>
      <c r="AH71" s="150">
        <v>21230</v>
      </c>
      <c r="AI71" s="151">
        <v>645232.75</v>
      </c>
      <c r="AJ71" s="150">
        <v>2330</v>
      </c>
      <c r="AK71" s="151">
        <v>179772.76</v>
      </c>
      <c r="AL71" s="150"/>
      <c r="AM71" s="150">
        <v>23560</v>
      </c>
      <c r="AN71" s="151">
        <v>825005.51</v>
      </c>
      <c r="AO71" s="150">
        <v>9274</v>
      </c>
      <c r="AP71" s="150"/>
      <c r="AQ71" s="150"/>
      <c r="AR71" s="150"/>
      <c r="AS71" s="150">
        <v>1799</v>
      </c>
      <c r="AT71" s="150">
        <v>30</v>
      </c>
      <c r="AU71" s="150">
        <v>272</v>
      </c>
      <c r="AV71" s="150">
        <v>4</v>
      </c>
      <c r="AW71" s="150">
        <v>28033</v>
      </c>
      <c r="AX71" s="150">
        <v>30138</v>
      </c>
      <c r="AY71" s="150">
        <v>5567</v>
      </c>
      <c r="AZ71" s="150"/>
      <c r="BA71" s="152">
        <v>0.0005265508439051543</v>
      </c>
      <c r="BB71" s="150"/>
      <c r="BD71" s="150">
        <v>0</v>
      </c>
      <c r="BE71" s="150">
        <v>0</v>
      </c>
      <c r="BF71" s="150">
        <v>0</v>
      </c>
      <c r="BG71" s="153" t="s">
        <v>62</v>
      </c>
      <c r="BH71" s="153" t="s">
        <v>62</v>
      </c>
      <c r="BI71" s="154" t="s">
        <v>63</v>
      </c>
      <c r="BJ71" s="154" t="s">
        <v>63</v>
      </c>
      <c r="BK71" s="153" t="s">
        <v>62</v>
      </c>
      <c r="BL71" s="153" t="s">
        <v>62</v>
      </c>
      <c r="BM71" s="153"/>
      <c r="BN71" s="153" t="s">
        <v>62</v>
      </c>
      <c r="BO71" s="153" t="s">
        <v>62</v>
      </c>
      <c r="BP71" s="153" t="s">
        <v>62</v>
      </c>
      <c r="BQ71" s="154" t="s">
        <v>63</v>
      </c>
      <c r="BV71" s="155"/>
      <c r="BW71" s="156" t="s">
        <v>257</v>
      </c>
      <c r="BX71" s="156" t="s">
        <v>177</v>
      </c>
      <c r="BY71" s="156" t="s">
        <v>237</v>
      </c>
      <c r="BZ71" s="155"/>
      <c r="CA71" s="155"/>
      <c r="CB71" s="155"/>
      <c r="CC71" s="155"/>
      <c r="CD71" s="155"/>
      <c r="CE71" s="174">
        <v>17</v>
      </c>
      <c r="CF71" s="174">
        <v>11.9</v>
      </c>
      <c r="CG71" s="174">
        <v>3.16</v>
      </c>
      <c r="CH71" s="174">
        <v>15.06</v>
      </c>
    </row>
    <row r="72" spans="1:85" s="65" customFormat="1" ht="10.5">
      <c r="A72" s="115" t="s">
        <v>311</v>
      </c>
      <c r="B72" s="98" t="s">
        <v>312</v>
      </c>
      <c r="C72" s="76"/>
      <c r="D72" s="102">
        <v>0</v>
      </c>
      <c r="E72" s="102">
        <v>0</v>
      </c>
      <c r="F72" s="114">
        <f>D72-E72</f>
        <v>0</v>
      </c>
      <c r="G72" s="102">
        <v>0</v>
      </c>
      <c r="H72" s="102">
        <v>607</v>
      </c>
      <c r="I72" s="114">
        <f>H72-(J72+O72)</f>
        <v>0</v>
      </c>
      <c r="J72" s="102">
        <v>607</v>
      </c>
      <c r="K72" s="102">
        <v>515</v>
      </c>
      <c r="L72" s="114">
        <f>J72-K72</f>
        <v>92</v>
      </c>
      <c r="M72" s="102">
        <v>55</v>
      </c>
      <c r="N72" s="108" t="s">
        <v>317</v>
      </c>
      <c r="O72" s="102">
        <v>0</v>
      </c>
      <c r="P72" s="102">
        <v>0</v>
      </c>
      <c r="Q72" s="102"/>
      <c r="R72" s="102" t="s">
        <v>63</v>
      </c>
      <c r="S72" s="102" t="s">
        <v>63</v>
      </c>
      <c r="T72" s="102" t="s">
        <v>63</v>
      </c>
      <c r="U72" s="102" t="s">
        <v>63</v>
      </c>
      <c r="V72" s="102" t="s">
        <v>63</v>
      </c>
      <c r="W72" s="102">
        <v>5888</v>
      </c>
      <c r="X72" s="102">
        <v>27</v>
      </c>
      <c r="Y72" s="102"/>
      <c r="Z72" s="222"/>
      <c r="AA72" s="102"/>
      <c r="AB72" s="222"/>
      <c r="AC72" s="102"/>
      <c r="AD72" s="102"/>
      <c r="AE72" s="102"/>
      <c r="AF72" s="102"/>
      <c r="AG72" s="102"/>
      <c r="AH72" s="86"/>
      <c r="AJ72" s="86"/>
      <c r="AL72" s="86"/>
      <c r="AM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7"/>
      <c r="BB72" s="86"/>
      <c r="BD72" s="86"/>
      <c r="BE72" s="86"/>
      <c r="BF72" s="86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V72" s="89"/>
      <c r="BW72" s="139"/>
      <c r="BX72" s="139"/>
      <c r="BY72" s="139"/>
      <c r="BZ72" s="89"/>
      <c r="CA72" s="89"/>
      <c r="CB72" s="89"/>
      <c r="CC72" s="89"/>
      <c r="CD72" s="89"/>
      <c r="CE72" s="63"/>
      <c r="CF72" s="64"/>
      <c r="CG72" s="64"/>
    </row>
    <row r="73" spans="1:85" s="65" customFormat="1" ht="10.5">
      <c r="A73" s="115" t="s">
        <v>313</v>
      </c>
      <c r="B73" s="98" t="s">
        <v>314</v>
      </c>
      <c r="C73" s="76"/>
      <c r="D73" s="102">
        <v>35</v>
      </c>
      <c r="E73" s="102">
        <v>0</v>
      </c>
      <c r="F73" s="114">
        <f>D73-E73</f>
        <v>35</v>
      </c>
      <c r="G73" s="102">
        <v>0</v>
      </c>
      <c r="H73" s="102">
        <v>327</v>
      </c>
      <c r="I73" s="114">
        <f>H73-(J73+O73)</f>
        <v>0</v>
      </c>
      <c r="J73" s="102">
        <v>327</v>
      </c>
      <c r="K73" s="102">
        <v>327</v>
      </c>
      <c r="L73" s="114">
        <f>J73-K73</f>
        <v>0</v>
      </c>
      <c r="M73" s="102">
        <v>44</v>
      </c>
      <c r="N73" s="108" t="s">
        <v>317</v>
      </c>
      <c r="O73" s="102">
        <v>0</v>
      </c>
      <c r="P73" s="102"/>
      <c r="Q73" s="102"/>
      <c r="R73" s="102">
        <v>0</v>
      </c>
      <c r="S73" s="102">
        <v>0</v>
      </c>
      <c r="T73" s="102">
        <v>0</v>
      </c>
      <c r="U73" s="102">
        <v>0</v>
      </c>
      <c r="V73" s="102" t="s">
        <v>194</v>
      </c>
      <c r="W73" s="102">
        <v>3263</v>
      </c>
      <c r="X73" s="102">
        <v>0</v>
      </c>
      <c r="Y73" s="102" t="s">
        <v>63</v>
      </c>
      <c r="Z73" s="222" t="s">
        <v>63</v>
      </c>
      <c r="AA73" s="102" t="s">
        <v>63</v>
      </c>
      <c r="AB73" s="222" t="s">
        <v>63</v>
      </c>
      <c r="AC73" s="102"/>
      <c r="AD73" s="102" t="s">
        <v>63</v>
      </c>
      <c r="AE73" s="102" t="s">
        <v>63</v>
      </c>
      <c r="AF73" s="102" t="s">
        <v>63</v>
      </c>
      <c r="AG73" s="102" t="s">
        <v>63</v>
      </c>
      <c r="AH73" s="86"/>
      <c r="AJ73" s="86"/>
      <c r="AL73" s="86"/>
      <c r="AM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7"/>
      <c r="BB73" s="86"/>
      <c r="BD73" s="86"/>
      <c r="BE73" s="86"/>
      <c r="BF73" s="86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V73" s="89"/>
      <c r="BW73" s="139" t="s">
        <v>63</v>
      </c>
      <c r="BX73" s="139" t="s">
        <v>63</v>
      </c>
      <c r="BY73" s="139"/>
      <c r="BZ73" s="89"/>
      <c r="CA73" s="89"/>
      <c r="CB73" s="89"/>
      <c r="CC73" s="89"/>
      <c r="CD73" s="89"/>
      <c r="CE73" s="63"/>
      <c r="CF73" s="64"/>
      <c r="CG73" s="64"/>
    </row>
    <row r="74" spans="1:85" s="65" customFormat="1" ht="15" customHeight="1">
      <c r="A74" s="94" t="s">
        <v>315</v>
      </c>
      <c r="B74" s="99" t="s">
        <v>316</v>
      </c>
      <c r="C74" s="76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8"/>
      <c r="O74" s="102"/>
      <c r="P74" s="102"/>
      <c r="Q74" s="102"/>
      <c r="R74" s="102"/>
      <c r="S74" s="102"/>
      <c r="T74" s="102"/>
      <c r="U74" s="102"/>
      <c r="V74" s="102"/>
      <c r="W74" s="102">
        <v>1273</v>
      </c>
      <c r="X74" s="102">
        <v>0</v>
      </c>
      <c r="Y74" s="102">
        <v>1181</v>
      </c>
      <c r="Z74" s="229">
        <f>Y74/30</f>
        <v>39.36666666666667</v>
      </c>
      <c r="AA74" s="102">
        <v>53</v>
      </c>
      <c r="AB74" s="222"/>
      <c r="AC74" s="102"/>
      <c r="AD74" s="102"/>
      <c r="AE74" s="102"/>
      <c r="AF74" s="102"/>
      <c r="AG74" s="102"/>
      <c r="BW74" s="98"/>
      <c r="BX74" s="98"/>
      <c r="BY74" s="98"/>
      <c r="BZ74" s="89"/>
      <c r="CA74" s="89"/>
      <c r="CB74" s="89"/>
      <c r="CC74" s="89"/>
      <c r="CD74" s="89"/>
      <c r="CE74" s="63"/>
      <c r="CF74" s="64"/>
      <c r="CG74" s="64"/>
    </row>
    <row r="75" spans="1:86" s="151" customFormat="1" ht="11.25">
      <c r="A75" s="151" t="s">
        <v>318</v>
      </c>
      <c r="B75" s="172" t="s">
        <v>319</v>
      </c>
      <c r="C75" s="172" t="s">
        <v>320</v>
      </c>
      <c r="D75" s="149">
        <v>244</v>
      </c>
      <c r="E75" s="149">
        <v>102</v>
      </c>
      <c r="F75" s="146">
        <f>D75-E75</f>
        <v>142</v>
      </c>
      <c r="G75" s="149">
        <v>28</v>
      </c>
      <c r="H75" s="149">
        <v>1081</v>
      </c>
      <c r="I75" s="146">
        <f>H75-(J75+O75)</f>
        <v>-0.13999999999987267</v>
      </c>
      <c r="J75" s="149">
        <v>803</v>
      </c>
      <c r="K75" s="149">
        <v>913</v>
      </c>
      <c r="L75" s="146">
        <f>J75-K75</f>
        <v>-110</v>
      </c>
      <c r="M75" s="149">
        <v>125</v>
      </c>
      <c r="N75" s="162" t="s">
        <v>321</v>
      </c>
      <c r="O75" s="149">
        <v>278.14</v>
      </c>
      <c r="P75" s="149">
        <v>223.48</v>
      </c>
      <c r="Q75" s="146">
        <f>O75-P75</f>
        <v>54.66</v>
      </c>
      <c r="R75" s="149">
        <v>42</v>
      </c>
      <c r="S75" s="149">
        <v>16</v>
      </c>
      <c r="T75" s="149">
        <v>4</v>
      </c>
      <c r="U75" s="149"/>
      <c r="V75" s="146" t="s">
        <v>177</v>
      </c>
      <c r="W75" s="149">
        <v>11802</v>
      </c>
      <c r="X75" s="149">
        <v>1800</v>
      </c>
      <c r="Y75" s="149">
        <v>247</v>
      </c>
      <c r="Z75" s="221">
        <v>7</v>
      </c>
      <c r="AA75" s="149"/>
      <c r="AB75" s="221"/>
      <c r="AC75" s="149" t="s">
        <v>147</v>
      </c>
      <c r="AD75" s="149">
        <v>120</v>
      </c>
      <c r="AE75" s="149">
        <v>118</v>
      </c>
      <c r="AF75" s="149">
        <v>29</v>
      </c>
      <c r="AG75" s="149"/>
      <c r="AH75" s="151">
        <v>21230</v>
      </c>
      <c r="AI75" s="151">
        <v>645232.75</v>
      </c>
      <c r="AJ75" s="151">
        <v>2330</v>
      </c>
      <c r="AK75" s="151">
        <v>179772.76</v>
      </c>
      <c r="AM75" s="151">
        <v>23560</v>
      </c>
      <c r="AN75" s="151">
        <v>825005.51</v>
      </c>
      <c r="AO75" s="151">
        <v>9274</v>
      </c>
      <c r="AS75" s="151">
        <v>1799</v>
      </c>
      <c r="AT75" s="151">
        <v>30</v>
      </c>
      <c r="AU75" s="151">
        <v>272</v>
      </c>
      <c r="AV75" s="151">
        <v>4</v>
      </c>
      <c r="AW75" s="151">
        <v>28033</v>
      </c>
      <c r="AX75" s="151">
        <v>30138</v>
      </c>
      <c r="AY75" s="151">
        <v>5567</v>
      </c>
      <c r="BA75" s="151">
        <v>0.0005265508439051543</v>
      </c>
      <c r="BD75" s="151">
        <v>0</v>
      </c>
      <c r="BE75" s="151">
        <v>0</v>
      </c>
      <c r="BF75" s="151">
        <v>0</v>
      </c>
      <c r="BG75" s="151" t="s">
        <v>62</v>
      </c>
      <c r="BH75" s="151" t="s">
        <v>62</v>
      </c>
      <c r="BI75" s="151" t="s">
        <v>63</v>
      </c>
      <c r="BJ75" s="151" t="s">
        <v>63</v>
      </c>
      <c r="BK75" s="151" t="s">
        <v>62</v>
      </c>
      <c r="BL75" s="151" t="s">
        <v>62</v>
      </c>
      <c r="BN75" s="151" t="s">
        <v>62</v>
      </c>
      <c r="BO75" s="151" t="s">
        <v>62</v>
      </c>
      <c r="BP75" s="151" t="s">
        <v>62</v>
      </c>
      <c r="BQ75" s="151" t="s">
        <v>63</v>
      </c>
      <c r="BW75" s="172" t="s">
        <v>322</v>
      </c>
      <c r="BX75" s="172" t="s">
        <v>322</v>
      </c>
      <c r="BY75" s="177" t="s">
        <v>144</v>
      </c>
      <c r="CE75" s="174">
        <v>1</v>
      </c>
      <c r="CF75" s="174">
        <v>0.8</v>
      </c>
      <c r="CG75" s="174">
        <v>1.15</v>
      </c>
      <c r="CH75" s="174">
        <v>1.95</v>
      </c>
    </row>
    <row r="76" spans="1:77" s="90" customFormat="1" ht="10.5">
      <c r="A76" s="94" t="s">
        <v>323</v>
      </c>
      <c r="B76" s="99"/>
      <c r="C76" s="99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9"/>
      <c r="O76" s="103"/>
      <c r="P76" s="103"/>
      <c r="Q76" s="103"/>
      <c r="R76" s="103"/>
      <c r="S76" s="103"/>
      <c r="T76" s="103"/>
      <c r="U76" s="103"/>
      <c r="V76" s="103"/>
      <c r="W76" s="103">
        <v>2518</v>
      </c>
      <c r="X76" s="103"/>
      <c r="Y76" s="103"/>
      <c r="Z76" s="229"/>
      <c r="AA76" s="103"/>
      <c r="AB76" s="229"/>
      <c r="AC76" s="103"/>
      <c r="AD76" s="103"/>
      <c r="AE76" s="103">
        <v>24</v>
      </c>
      <c r="AF76" s="103"/>
      <c r="AG76" s="103"/>
      <c r="BW76" s="99"/>
      <c r="BX76" s="99"/>
      <c r="BY76" s="99"/>
    </row>
    <row r="77" spans="1:86" s="151" customFormat="1" ht="11.25">
      <c r="A77" s="151" t="s">
        <v>324</v>
      </c>
      <c r="B77" s="172" t="s">
        <v>325</v>
      </c>
      <c r="C77" s="172" t="s">
        <v>326</v>
      </c>
      <c r="D77" s="149">
        <v>767</v>
      </c>
      <c r="E77" s="149">
        <f>252+164</f>
        <v>416</v>
      </c>
      <c r="F77" s="146">
        <f>D77-E77</f>
        <v>351</v>
      </c>
      <c r="G77" s="149">
        <v>45</v>
      </c>
      <c r="H77" s="149">
        <v>2800</v>
      </c>
      <c r="I77" s="146">
        <f>H77-(J77+O77)</f>
        <v>0</v>
      </c>
      <c r="J77" s="149">
        <v>1343</v>
      </c>
      <c r="K77" s="149">
        <v>1141</v>
      </c>
      <c r="L77" s="146">
        <f>J77-K77</f>
        <v>202</v>
      </c>
      <c r="M77" s="149">
        <v>1343</v>
      </c>
      <c r="N77" s="162"/>
      <c r="O77" s="149">
        <v>1457</v>
      </c>
      <c r="P77" s="149">
        <v>1110</v>
      </c>
      <c r="Q77" s="146">
        <f>O77-P77</f>
        <v>347</v>
      </c>
      <c r="R77" s="149">
        <v>50</v>
      </c>
      <c r="S77" s="149">
        <v>45</v>
      </c>
      <c r="T77" s="149">
        <v>4</v>
      </c>
      <c r="U77" s="149"/>
      <c r="V77" s="149"/>
      <c r="W77" s="149">
        <v>12339</v>
      </c>
      <c r="X77" s="149">
        <v>230</v>
      </c>
      <c r="Y77" s="149"/>
      <c r="Z77" s="221">
        <v>14</v>
      </c>
      <c r="AA77" s="149"/>
      <c r="AB77" s="221">
        <v>14</v>
      </c>
      <c r="AC77" s="149" t="s">
        <v>147</v>
      </c>
      <c r="AD77" s="149"/>
      <c r="AE77" s="149">
        <f>219+138</f>
        <v>357</v>
      </c>
      <c r="AF77" s="149">
        <v>49</v>
      </c>
      <c r="AG77" s="149"/>
      <c r="AH77" s="151">
        <v>21230</v>
      </c>
      <c r="AI77" s="151">
        <v>645232.75</v>
      </c>
      <c r="AJ77" s="151">
        <v>2330</v>
      </c>
      <c r="AK77" s="151">
        <v>179772.76</v>
      </c>
      <c r="AM77" s="151">
        <v>23560</v>
      </c>
      <c r="AN77" s="151">
        <v>825005.51</v>
      </c>
      <c r="AO77" s="151">
        <v>9274</v>
      </c>
      <c r="AS77" s="151">
        <v>1799</v>
      </c>
      <c r="AT77" s="151">
        <v>30</v>
      </c>
      <c r="AU77" s="151">
        <v>272</v>
      </c>
      <c r="AV77" s="151">
        <v>4</v>
      </c>
      <c r="AW77" s="151">
        <v>28033</v>
      </c>
      <c r="AX77" s="151">
        <v>30138</v>
      </c>
      <c r="AY77" s="151">
        <v>5567</v>
      </c>
      <c r="BA77" s="151">
        <v>0.0005265508439051543</v>
      </c>
      <c r="BD77" s="151">
        <v>0</v>
      </c>
      <c r="BE77" s="151">
        <v>0</v>
      </c>
      <c r="BF77" s="151">
        <v>0</v>
      </c>
      <c r="BG77" s="151" t="s">
        <v>62</v>
      </c>
      <c r="BH77" s="151" t="s">
        <v>62</v>
      </c>
      <c r="BI77" s="151" t="s">
        <v>63</v>
      </c>
      <c r="BJ77" s="151" t="s">
        <v>63</v>
      </c>
      <c r="BK77" s="151" t="s">
        <v>62</v>
      </c>
      <c r="BL77" s="151" t="s">
        <v>62</v>
      </c>
      <c r="BN77" s="151" t="s">
        <v>62</v>
      </c>
      <c r="BO77" s="151" t="s">
        <v>62</v>
      </c>
      <c r="BP77" s="151" t="s">
        <v>62</v>
      </c>
      <c r="BQ77" s="151" t="s">
        <v>63</v>
      </c>
      <c r="BW77" s="172" t="s">
        <v>236</v>
      </c>
      <c r="BX77" s="172" t="s">
        <v>236</v>
      </c>
      <c r="BY77" s="233"/>
      <c r="CE77" s="174">
        <v>3</v>
      </c>
      <c r="CF77" s="174">
        <v>3</v>
      </c>
      <c r="CG77" s="174">
        <v>0.83</v>
      </c>
      <c r="CH77" s="174">
        <v>3.83</v>
      </c>
    </row>
    <row r="78" spans="1:86" s="151" customFormat="1" ht="11.25">
      <c r="A78" s="151" t="s">
        <v>327</v>
      </c>
      <c r="B78" s="172" t="s">
        <v>328</v>
      </c>
      <c r="C78" s="172" t="s">
        <v>329</v>
      </c>
      <c r="D78" s="242">
        <v>848</v>
      </c>
      <c r="E78" s="149">
        <v>146</v>
      </c>
      <c r="F78" s="146">
        <f>D78-E78</f>
        <v>702</v>
      </c>
      <c r="G78" s="149">
        <v>35</v>
      </c>
      <c r="H78" s="149">
        <v>3922</v>
      </c>
      <c r="I78" s="146">
        <f>H78-(J78+O78)</f>
        <v>0</v>
      </c>
      <c r="J78" s="149">
        <v>3910</v>
      </c>
      <c r="K78" s="149">
        <v>3572</v>
      </c>
      <c r="L78" s="146">
        <f>J78-K78</f>
        <v>338</v>
      </c>
      <c r="M78" s="149"/>
      <c r="N78" s="162"/>
      <c r="O78" s="149">
        <v>12</v>
      </c>
      <c r="P78" s="149">
        <v>12</v>
      </c>
      <c r="Q78" s="146">
        <f>O78-P78</f>
        <v>0</v>
      </c>
      <c r="R78" s="149">
        <v>47</v>
      </c>
      <c r="S78" s="149">
        <v>95</v>
      </c>
      <c r="T78" s="149">
        <v>5</v>
      </c>
      <c r="U78" s="149"/>
      <c r="V78" s="146" t="s">
        <v>177</v>
      </c>
      <c r="W78" s="149">
        <v>47000</v>
      </c>
      <c r="X78" s="149">
        <v>596</v>
      </c>
      <c r="Y78" s="149">
        <v>400</v>
      </c>
      <c r="Z78" s="221">
        <f>Y78/30</f>
        <v>13.333333333333334</v>
      </c>
      <c r="AA78" s="149"/>
      <c r="AB78" s="221">
        <v>82</v>
      </c>
      <c r="AC78" s="149" t="s">
        <v>147</v>
      </c>
      <c r="AD78" s="149">
        <v>29000</v>
      </c>
      <c r="AE78" s="149">
        <v>299</v>
      </c>
      <c r="AF78" s="149">
        <v>389</v>
      </c>
      <c r="AG78" s="149">
        <v>298</v>
      </c>
      <c r="AH78" s="151">
        <v>21230</v>
      </c>
      <c r="AI78" s="151">
        <v>645232.75</v>
      </c>
      <c r="AJ78" s="151">
        <v>2330</v>
      </c>
      <c r="AK78" s="151">
        <v>179772.76</v>
      </c>
      <c r="AM78" s="151">
        <v>23560</v>
      </c>
      <c r="AN78" s="151">
        <v>825005.51</v>
      </c>
      <c r="AO78" s="151">
        <v>9274</v>
      </c>
      <c r="AS78" s="151">
        <v>1799</v>
      </c>
      <c r="AT78" s="151">
        <v>30</v>
      </c>
      <c r="AU78" s="151">
        <v>272</v>
      </c>
      <c r="AV78" s="151">
        <v>4</v>
      </c>
      <c r="AW78" s="151">
        <v>28033</v>
      </c>
      <c r="AX78" s="151">
        <v>30138</v>
      </c>
      <c r="AY78" s="151">
        <v>5567</v>
      </c>
      <c r="BA78" s="151">
        <v>0.0005265508439051543</v>
      </c>
      <c r="BD78" s="151">
        <v>0</v>
      </c>
      <c r="BE78" s="151">
        <v>0</v>
      </c>
      <c r="BF78" s="151">
        <v>0</v>
      </c>
      <c r="BG78" s="151" t="s">
        <v>62</v>
      </c>
      <c r="BH78" s="151" t="s">
        <v>62</v>
      </c>
      <c r="BI78" s="151" t="s">
        <v>63</v>
      </c>
      <c r="BJ78" s="151" t="s">
        <v>63</v>
      </c>
      <c r="BK78" s="151" t="s">
        <v>62</v>
      </c>
      <c r="BL78" s="151" t="s">
        <v>62</v>
      </c>
      <c r="BN78" s="151" t="s">
        <v>62</v>
      </c>
      <c r="BO78" s="151" t="s">
        <v>62</v>
      </c>
      <c r="BP78" s="151" t="s">
        <v>62</v>
      </c>
      <c r="BQ78" s="151" t="s">
        <v>63</v>
      </c>
      <c r="BW78" s="172" t="s">
        <v>236</v>
      </c>
      <c r="BX78" s="172" t="s">
        <v>236</v>
      </c>
      <c r="BY78" s="172" t="s">
        <v>237</v>
      </c>
      <c r="CE78" s="174">
        <v>6</v>
      </c>
      <c r="CF78" s="174">
        <v>5.66</v>
      </c>
      <c r="CG78" s="174">
        <v>1.25</v>
      </c>
      <c r="CH78" s="174">
        <v>6.91</v>
      </c>
    </row>
    <row r="79" spans="1:86" s="151" customFormat="1" ht="11.25">
      <c r="A79" s="151" t="s">
        <v>330</v>
      </c>
      <c r="B79" s="172" t="s">
        <v>331</v>
      </c>
      <c r="C79" s="172" t="s">
        <v>332</v>
      </c>
      <c r="D79" s="242">
        <v>270</v>
      </c>
      <c r="E79" s="149">
        <v>211</v>
      </c>
      <c r="F79" s="146">
        <f>D79-E79</f>
        <v>59</v>
      </c>
      <c r="G79" s="149">
        <v>14.5</v>
      </c>
      <c r="H79" s="149">
        <v>1689</v>
      </c>
      <c r="I79" s="146">
        <f>H79-(J79+O79)</f>
        <v>-0.15000000000009095</v>
      </c>
      <c r="J79" s="149">
        <v>834.82</v>
      </c>
      <c r="K79" s="149">
        <v>796</v>
      </c>
      <c r="L79" s="146">
        <f>J79-K79</f>
        <v>38.82000000000005</v>
      </c>
      <c r="M79" s="149">
        <v>474</v>
      </c>
      <c r="N79" s="162" t="s">
        <v>333</v>
      </c>
      <c r="O79" s="149">
        <v>854.33</v>
      </c>
      <c r="P79" s="149">
        <v>766.94</v>
      </c>
      <c r="Q79" s="146">
        <f>O79-P79</f>
        <v>87.38999999999999</v>
      </c>
      <c r="R79" s="185">
        <v>48.3</v>
      </c>
      <c r="S79" s="149">
        <v>47</v>
      </c>
      <c r="T79" s="149">
        <v>17</v>
      </c>
      <c r="U79" s="149">
        <v>0</v>
      </c>
      <c r="V79" s="146" t="s">
        <v>177</v>
      </c>
      <c r="W79" s="149">
        <v>9862</v>
      </c>
      <c r="X79" s="149">
        <v>92</v>
      </c>
      <c r="Y79" s="149">
        <v>268</v>
      </c>
      <c r="Z79" s="221">
        <f>Y79/30</f>
        <v>8.933333333333334</v>
      </c>
      <c r="AA79" s="149">
        <v>1088</v>
      </c>
      <c r="AB79" s="221">
        <f>AA79/25</f>
        <v>43.52</v>
      </c>
      <c r="AC79" s="149" t="s">
        <v>147</v>
      </c>
      <c r="AD79" s="149"/>
      <c r="AE79" s="149">
        <v>102</v>
      </c>
      <c r="AF79" s="149">
        <v>51</v>
      </c>
      <c r="AG79" s="149" t="s">
        <v>194</v>
      </c>
      <c r="AH79" s="151">
        <v>21230</v>
      </c>
      <c r="AI79" s="151">
        <v>645232.75</v>
      </c>
      <c r="AJ79" s="151">
        <v>2330</v>
      </c>
      <c r="AK79" s="151">
        <v>179772.76</v>
      </c>
      <c r="AM79" s="151">
        <v>23560</v>
      </c>
      <c r="AN79" s="151">
        <v>825005.51</v>
      </c>
      <c r="AO79" s="151">
        <v>9274</v>
      </c>
      <c r="AS79" s="151">
        <v>1799</v>
      </c>
      <c r="AT79" s="151">
        <v>30</v>
      </c>
      <c r="AU79" s="151">
        <v>272</v>
      </c>
      <c r="AV79" s="151">
        <v>4</v>
      </c>
      <c r="AW79" s="151">
        <v>28033</v>
      </c>
      <c r="AX79" s="151">
        <v>30138</v>
      </c>
      <c r="AY79" s="151">
        <v>5567</v>
      </c>
      <c r="BA79" s="151">
        <v>0.0005265508439051543</v>
      </c>
      <c r="BD79" s="151">
        <v>0</v>
      </c>
      <c r="BE79" s="151">
        <v>0</v>
      </c>
      <c r="BF79" s="151">
        <v>0</v>
      </c>
      <c r="BG79" s="151" t="s">
        <v>62</v>
      </c>
      <c r="BH79" s="151" t="s">
        <v>62</v>
      </c>
      <c r="BI79" s="151" t="s">
        <v>63</v>
      </c>
      <c r="BJ79" s="151" t="s">
        <v>63</v>
      </c>
      <c r="BK79" s="151" t="s">
        <v>62</v>
      </c>
      <c r="BL79" s="151" t="s">
        <v>62</v>
      </c>
      <c r="BN79" s="151" t="s">
        <v>62</v>
      </c>
      <c r="BO79" s="151" t="s">
        <v>62</v>
      </c>
      <c r="BP79" s="151" t="s">
        <v>62</v>
      </c>
      <c r="BQ79" s="151" t="s">
        <v>63</v>
      </c>
      <c r="BW79" s="172" t="s">
        <v>236</v>
      </c>
      <c r="BX79" s="172" t="s">
        <v>236</v>
      </c>
      <c r="BY79" s="233" t="s">
        <v>334</v>
      </c>
      <c r="CE79" s="174">
        <v>4</v>
      </c>
      <c r="CF79" s="174">
        <v>2.56</v>
      </c>
      <c r="CG79" s="174">
        <v>1.3</v>
      </c>
      <c r="CH79" s="174">
        <v>3.86</v>
      </c>
    </row>
    <row r="80" spans="1:86" s="151" customFormat="1" ht="10.5">
      <c r="A80" s="151" t="s">
        <v>343</v>
      </c>
      <c r="B80" s="172" t="s">
        <v>316</v>
      </c>
      <c r="C80" s="172" t="s">
        <v>335</v>
      </c>
      <c r="D80" s="149">
        <v>730.79</v>
      </c>
      <c r="E80" s="149">
        <v>421.35</v>
      </c>
      <c r="F80" s="146">
        <f>D80-E80</f>
        <v>309.43999999999994</v>
      </c>
      <c r="G80" s="149">
        <v>32.94</v>
      </c>
      <c r="H80" s="149">
        <v>2167</v>
      </c>
      <c r="I80" s="146">
        <f>H80-(J80+O80)</f>
        <v>0.3200000000001637</v>
      </c>
      <c r="J80" s="149">
        <v>1639</v>
      </c>
      <c r="K80" s="149">
        <v>979.63</v>
      </c>
      <c r="L80" s="146">
        <f>J80-K80</f>
        <v>659.37</v>
      </c>
      <c r="M80" s="149">
        <v>0</v>
      </c>
      <c r="N80" s="162" t="s">
        <v>336</v>
      </c>
      <c r="O80" s="149">
        <v>527.68</v>
      </c>
      <c r="P80" s="149">
        <v>133.89</v>
      </c>
      <c r="Q80" s="149"/>
      <c r="R80" s="149">
        <v>40</v>
      </c>
      <c r="S80" s="149">
        <v>66</v>
      </c>
      <c r="T80" s="149">
        <v>14</v>
      </c>
      <c r="U80" s="149">
        <v>0</v>
      </c>
      <c r="V80" s="146" t="s">
        <v>177</v>
      </c>
      <c r="W80" s="149"/>
      <c r="X80" s="149"/>
      <c r="Y80" s="149"/>
      <c r="Z80" s="221"/>
      <c r="AA80" s="149"/>
      <c r="AB80" s="221"/>
      <c r="AC80" s="149" t="s">
        <v>147</v>
      </c>
      <c r="AD80" s="149"/>
      <c r="AE80" s="149"/>
      <c r="AF80" s="149"/>
      <c r="AG80" s="149"/>
      <c r="AH80" s="151">
        <v>21230</v>
      </c>
      <c r="AI80" s="151">
        <v>645232.75</v>
      </c>
      <c r="AJ80" s="151">
        <v>2330</v>
      </c>
      <c r="AK80" s="151">
        <v>179772.76</v>
      </c>
      <c r="AM80" s="151">
        <v>23560</v>
      </c>
      <c r="AN80" s="151">
        <v>825005.51</v>
      </c>
      <c r="AO80" s="151">
        <v>9274</v>
      </c>
      <c r="AS80" s="151">
        <v>1799</v>
      </c>
      <c r="AT80" s="151">
        <v>30</v>
      </c>
      <c r="AU80" s="151">
        <v>272</v>
      </c>
      <c r="AV80" s="151">
        <v>4</v>
      </c>
      <c r="AW80" s="151">
        <v>28033</v>
      </c>
      <c r="AX80" s="151">
        <v>30138</v>
      </c>
      <c r="AY80" s="151">
        <v>5567</v>
      </c>
      <c r="BA80" s="151">
        <v>0.0005265508439051543</v>
      </c>
      <c r="BD80" s="151">
        <v>0</v>
      </c>
      <c r="BE80" s="151">
        <v>0</v>
      </c>
      <c r="BF80" s="151">
        <v>0</v>
      </c>
      <c r="BG80" s="151" t="s">
        <v>62</v>
      </c>
      <c r="BH80" s="151" t="s">
        <v>62</v>
      </c>
      <c r="BI80" s="151" t="s">
        <v>63</v>
      </c>
      <c r="BJ80" s="151" t="s">
        <v>63</v>
      </c>
      <c r="BK80" s="151" t="s">
        <v>62</v>
      </c>
      <c r="BL80" s="151" t="s">
        <v>62</v>
      </c>
      <c r="BN80" s="151" t="s">
        <v>62</v>
      </c>
      <c r="BO80" s="151" t="s">
        <v>62</v>
      </c>
      <c r="BP80" s="151" t="s">
        <v>62</v>
      </c>
      <c r="BQ80" s="151" t="s">
        <v>63</v>
      </c>
      <c r="BW80" s="177" t="s">
        <v>177</v>
      </c>
      <c r="BX80" s="172" t="s">
        <v>177</v>
      </c>
      <c r="BY80" s="172" t="s">
        <v>194</v>
      </c>
      <c r="CE80" s="159"/>
      <c r="CF80" s="160"/>
      <c r="CG80" s="160"/>
      <c r="CH80" s="161"/>
    </row>
    <row r="81" spans="1:86" s="90" customFormat="1" ht="10.5">
      <c r="A81" s="90" t="s">
        <v>337</v>
      </c>
      <c r="B81" s="99" t="s">
        <v>338</v>
      </c>
      <c r="C81" s="99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9"/>
      <c r="O81" s="103"/>
      <c r="P81" s="103"/>
      <c r="Q81" s="103"/>
      <c r="R81" s="103"/>
      <c r="S81" s="103"/>
      <c r="T81" s="103"/>
      <c r="U81" s="103"/>
      <c r="V81" s="103"/>
      <c r="W81" s="103">
        <v>3865</v>
      </c>
      <c r="X81" s="103">
        <v>0</v>
      </c>
      <c r="Y81" s="103">
        <v>0</v>
      </c>
      <c r="Z81" s="229">
        <v>0</v>
      </c>
      <c r="AA81" s="103">
        <v>0</v>
      </c>
      <c r="AB81" s="229">
        <v>0</v>
      </c>
      <c r="AC81" s="103"/>
      <c r="AD81" s="103">
        <v>16</v>
      </c>
      <c r="AE81" s="103">
        <v>8</v>
      </c>
      <c r="AF81" s="103">
        <v>15</v>
      </c>
      <c r="AG81" s="103">
        <v>0</v>
      </c>
      <c r="BW81" s="99"/>
      <c r="BX81" s="99"/>
      <c r="BY81" s="99"/>
      <c r="CE81" s="186">
        <v>1</v>
      </c>
      <c r="CF81" s="187">
        <v>0.7</v>
      </c>
      <c r="CG81" s="187">
        <v>0.49</v>
      </c>
      <c r="CH81" s="188">
        <v>1.19</v>
      </c>
    </row>
    <row r="82" spans="1:86" s="90" customFormat="1" ht="10.5">
      <c r="A82" s="90" t="s">
        <v>339</v>
      </c>
      <c r="B82" s="99" t="s">
        <v>340</v>
      </c>
      <c r="C82" s="99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9"/>
      <c r="O82" s="103"/>
      <c r="P82" s="103"/>
      <c r="Q82" s="103"/>
      <c r="R82" s="103"/>
      <c r="S82" s="103"/>
      <c r="T82" s="103"/>
      <c r="U82" s="103"/>
      <c r="V82" s="103"/>
      <c r="W82" s="103">
        <v>6323</v>
      </c>
      <c r="X82" s="103">
        <v>0</v>
      </c>
      <c r="Y82" s="103">
        <v>0</v>
      </c>
      <c r="Z82" s="229">
        <v>0</v>
      </c>
      <c r="AA82" s="103">
        <v>0</v>
      </c>
      <c r="AB82" s="229">
        <v>0</v>
      </c>
      <c r="AC82" s="103"/>
      <c r="AD82" s="103">
        <v>299</v>
      </c>
      <c r="AE82" s="103">
        <v>47</v>
      </c>
      <c r="AF82" s="103">
        <v>56</v>
      </c>
      <c r="AG82" s="103">
        <v>0</v>
      </c>
      <c r="BW82" s="99"/>
      <c r="BX82" s="99"/>
      <c r="BY82" s="99"/>
      <c r="CE82" s="186">
        <v>1</v>
      </c>
      <c r="CF82" s="187">
        <v>1</v>
      </c>
      <c r="CG82" s="187">
        <v>0.64</v>
      </c>
      <c r="CH82" s="188">
        <v>1.64</v>
      </c>
    </row>
    <row r="83" spans="1:86" s="90" customFormat="1" ht="10.5">
      <c r="A83" s="90" t="s">
        <v>341</v>
      </c>
      <c r="B83" s="99" t="s">
        <v>342</v>
      </c>
      <c r="C83" s="99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9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229"/>
      <c r="AA83" s="103"/>
      <c r="AB83" s="229"/>
      <c r="AC83" s="103"/>
      <c r="AD83" s="103"/>
      <c r="AE83" s="103"/>
      <c r="AF83" s="103"/>
      <c r="AG83" s="103"/>
      <c r="BW83" s="99"/>
      <c r="BX83" s="99"/>
      <c r="BY83" s="99"/>
      <c r="CE83" s="186">
        <v>3</v>
      </c>
      <c r="CF83" s="187">
        <v>1.47</v>
      </c>
      <c r="CG83" s="187">
        <v>0.51</v>
      </c>
      <c r="CH83" s="188">
        <v>1.98</v>
      </c>
    </row>
    <row r="84" spans="1:102" s="151" customFormat="1" ht="10.5">
      <c r="A84" s="151" t="s">
        <v>444</v>
      </c>
      <c r="B84" s="150"/>
      <c r="C84" s="150"/>
      <c r="D84" s="150"/>
      <c r="E84" s="150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>
        <v>40</v>
      </c>
      <c r="S84" s="237">
        <v>25</v>
      </c>
      <c r="T84" s="237">
        <v>2</v>
      </c>
      <c r="U84" s="237"/>
      <c r="V84" s="237"/>
      <c r="W84" s="237"/>
      <c r="X84" s="237"/>
      <c r="Y84" s="237"/>
      <c r="Z84" s="230"/>
      <c r="AA84" s="150"/>
      <c r="AB84" s="230"/>
      <c r="AC84" s="150"/>
      <c r="AD84" s="150"/>
      <c r="AE84" s="150"/>
      <c r="AF84" s="217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77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</row>
    <row r="85" spans="1:86" s="90" customFormat="1" ht="10.5">
      <c r="A85" s="94" t="s">
        <v>421</v>
      </c>
      <c r="B85" s="90" t="s">
        <v>419</v>
      </c>
      <c r="C85" s="90" t="s">
        <v>420</v>
      </c>
      <c r="D85" s="90">
        <v>165</v>
      </c>
      <c r="E85" s="90">
        <f>165-80</f>
        <v>85</v>
      </c>
      <c r="F85" s="238"/>
      <c r="G85" s="238">
        <v>80</v>
      </c>
      <c r="H85" s="238">
        <v>795</v>
      </c>
      <c r="I85" s="239">
        <f>H85-(J85+O85)</f>
        <v>0</v>
      </c>
      <c r="J85" s="238">
        <v>537</v>
      </c>
      <c r="K85" s="238">
        <v>790</v>
      </c>
      <c r="L85" s="239">
        <f>J85-K85</f>
        <v>-253</v>
      </c>
      <c r="M85" s="238">
        <v>317</v>
      </c>
      <c r="N85" s="238" t="s">
        <v>422</v>
      </c>
      <c r="O85" s="238">
        <v>258</v>
      </c>
      <c r="P85" s="238">
        <v>250</v>
      </c>
      <c r="Q85" s="238"/>
      <c r="R85" s="238"/>
      <c r="S85" s="240">
        <v>14</v>
      </c>
      <c r="T85" s="238"/>
      <c r="U85" s="238"/>
      <c r="V85" s="241" t="s">
        <v>177</v>
      </c>
      <c r="W85" s="238">
        <v>12000</v>
      </c>
      <c r="X85" s="238">
        <v>4</v>
      </c>
      <c r="Y85" s="238">
        <v>100</v>
      </c>
      <c r="Z85" s="221">
        <f>Y85/30</f>
        <v>3.3333333333333335</v>
      </c>
      <c r="AA85" s="217">
        <v>50</v>
      </c>
      <c r="AB85" s="229">
        <f>AA85/25</f>
        <v>2</v>
      </c>
      <c r="AC85" s="238" t="s">
        <v>147</v>
      </c>
      <c r="AD85" s="238">
        <v>300</v>
      </c>
      <c r="AE85" s="238">
        <v>462</v>
      </c>
      <c r="AF85" s="238">
        <v>77</v>
      </c>
      <c r="AG85" s="238">
        <v>1300</v>
      </c>
      <c r="AH85" s="238">
        <v>21230</v>
      </c>
      <c r="AI85" s="238">
        <v>645232.75</v>
      </c>
      <c r="AJ85" s="238">
        <v>2330</v>
      </c>
      <c r="AK85" s="238">
        <v>179772.76</v>
      </c>
      <c r="AL85" s="238"/>
      <c r="AM85" s="238">
        <v>23560</v>
      </c>
      <c r="AN85" s="238">
        <v>825005.51</v>
      </c>
      <c r="AO85" s="238">
        <v>9274</v>
      </c>
      <c r="AP85" s="238"/>
      <c r="AQ85" s="238"/>
      <c r="AR85" s="238"/>
      <c r="AS85" s="238">
        <v>1799</v>
      </c>
      <c r="AT85" s="238">
        <v>30</v>
      </c>
      <c r="AU85" s="238">
        <v>272</v>
      </c>
      <c r="AV85" s="238">
        <v>4</v>
      </c>
      <c r="AW85" s="238">
        <v>28033</v>
      </c>
      <c r="AX85" s="238">
        <v>30138</v>
      </c>
      <c r="AY85" s="238">
        <v>5567</v>
      </c>
      <c r="AZ85" s="238"/>
      <c r="BA85" s="238">
        <v>0.0005265508439051543</v>
      </c>
      <c r="BB85" s="238"/>
      <c r="BC85" s="238"/>
      <c r="BD85" s="238">
        <v>0</v>
      </c>
      <c r="BE85" s="238">
        <v>0</v>
      </c>
      <c r="BF85" s="238">
        <v>0</v>
      </c>
      <c r="BG85" s="238" t="s">
        <v>62</v>
      </c>
      <c r="BH85" s="238" t="s">
        <v>62</v>
      </c>
      <c r="BI85" s="238" t="s">
        <v>63</v>
      </c>
      <c r="BJ85" s="238" t="s">
        <v>63</v>
      </c>
      <c r="BK85" s="238" t="s">
        <v>62</v>
      </c>
      <c r="BL85" s="238" t="s">
        <v>62</v>
      </c>
      <c r="BM85" s="238"/>
      <c r="BN85" s="238" t="s">
        <v>62</v>
      </c>
      <c r="BO85" s="238" t="s">
        <v>62</v>
      </c>
      <c r="BP85" s="238" t="s">
        <v>62</v>
      </c>
      <c r="BQ85" s="238" t="s">
        <v>63</v>
      </c>
      <c r="BR85" s="238"/>
      <c r="BS85" s="238"/>
      <c r="BT85" s="238"/>
      <c r="BU85" s="238"/>
      <c r="BV85" s="238"/>
      <c r="BW85" s="238" t="s">
        <v>177</v>
      </c>
      <c r="BX85" s="238" t="s">
        <v>177</v>
      </c>
      <c r="BY85" s="238" t="s">
        <v>144</v>
      </c>
      <c r="CE85" s="60">
        <v>4</v>
      </c>
      <c r="CF85" s="61">
        <v>1.84</v>
      </c>
      <c r="CG85" s="61">
        <v>0</v>
      </c>
      <c r="CH85" s="62">
        <v>1.84</v>
      </c>
    </row>
    <row r="86" spans="1:86" s="90" customFormat="1" ht="10.5">
      <c r="A86" s="94" t="s">
        <v>423</v>
      </c>
      <c r="B86" s="90" t="s">
        <v>424</v>
      </c>
      <c r="C86" s="90" t="s">
        <v>420</v>
      </c>
      <c r="D86" s="90">
        <v>530</v>
      </c>
      <c r="E86" s="90">
        <f>510-20</f>
        <v>490</v>
      </c>
      <c r="F86" s="238"/>
      <c r="G86" s="238">
        <v>20</v>
      </c>
      <c r="H86" s="238">
        <v>850</v>
      </c>
      <c r="I86" s="239">
        <f>H86-(J86+O86)</f>
        <v>0</v>
      </c>
      <c r="J86" s="238">
        <v>810</v>
      </c>
      <c r="K86" s="238">
        <v>810</v>
      </c>
      <c r="L86" s="239">
        <f>J86-K86</f>
        <v>0</v>
      </c>
      <c r="M86" s="238">
        <v>409</v>
      </c>
      <c r="N86" s="238" t="s">
        <v>422</v>
      </c>
      <c r="O86" s="238">
        <v>40</v>
      </c>
      <c r="P86" s="238">
        <v>40</v>
      </c>
      <c r="Q86" s="238"/>
      <c r="R86" s="238"/>
      <c r="S86" s="240">
        <v>45</v>
      </c>
      <c r="T86" s="238"/>
      <c r="U86" s="238"/>
      <c r="V86" s="241" t="s">
        <v>177</v>
      </c>
      <c r="W86" s="238">
        <v>26200</v>
      </c>
      <c r="X86" s="238">
        <v>193</v>
      </c>
      <c r="Y86" s="238">
        <v>100</v>
      </c>
      <c r="Z86" s="221">
        <f>Y86/30</f>
        <v>3.3333333333333335</v>
      </c>
      <c r="AA86" s="217">
        <v>20</v>
      </c>
      <c r="AB86" s="229">
        <f>AA86/25</f>
        <v>0.8</v>
      </c>
      <c r="AC86" s="238" t="s">
        <v>147</v>
      </c>
      <c r="AD86" s="238">
        <v>300</v>
      </c>
      <c r="AE86" s="238">
        <v>94</v>
      </c>
      <c r="AF86" s="238">
        <v>77</v>
      </c>
      <c r="AG86" s="238"/>
      <c r="AH86" s="238">
        <v>21230</v>
      </c>
      <c r="AI86" s="238">
        <v>645232.75</v>
      </c>
      <c r="AJ86" s="238">
        <v>2330</v>
      </c>
      <c r="AK86" s="238">
        <v>179772.76</v>
      </c>
      <c r="AL86" s="238"/>
      <c r="AM86" s="238">
        <v>23560</v>
      </c>
      <c r="AN86" s="238">
        <v>825005.51</v>
      </c>
      <c r="AO86" s="238">
        <v>9274</v>
      </c>
      <c r="AP86" s="238"/>
      <c r="AQ86" s="238"/>
      <c r="AR86" s="238"/>
      <c r="AS86" s="238">
        <v>1799</v>
      </c>
      <c r="AT86" s="238">
        <v>30</v>
      </c>
      <c r="AU86" s="238">
        <v>272</v>
      </c>
      <c r="AV86" s="238">
        <v>4</v>
      </c>
      <c r="AW86" s="238">
        <v>28033</v>
      </c>
      <c r="AX86" s="238">
        <v>30138</v>
      </c>
      <c r="AY86" s="238">
        <v>5567</v>
      </c>
      <c r="AZ86" s="238"/>
      <c r="BA86" s="238">
        <v>0.0005265508439051543</v>
      </c>
      <c r="BB86" s="238"/>
      <c r="BC86" s="238"/>
      <c r="BD86" s="238">
        <v>0</v>
      </c>
      <c r="BE86" s="238">
        <v>0</v>
      </c>
      <c r="BF86" s="238">
        <v>0</v>
      </c>
      <c r="BG86" s="238" t="s">
        <v>62</v>
      </c>
      <c r="BH86" s="238" t="s">
        <v>62</v>
      </c>
      <c r="BI86" s="238" t="s">
        <v>63</v>
      </c>
      <c r="BJ86" s="238" t="s">
        <v>63</v>
      </c>
      <c r="BK86" s="238" t="s">
        <v>62</v>
      </c>
      <c r="BL86" s="238" t="s">
        <v>62</v>
      </c>
      <c r="BM86" s="238"/>
      <c r="BN86" s="238" t="s">
        <v>62</v>
      </c>
      <c r="BO86" s="238" t="s">
        <v>62</v>
      </c>
      <c r="BP86" s="238" t="s">
        <v>62</v>
      </c>
      <c r="BQ86" s="238" t="s">
        <v>63</v>
      </c>
      <c r="BR86" s="238"/>
      <c r="BS86" s="238"/>
      <c r="BT86" s="238"/>
      <c r="BU86" s="238"/>
      <c r="BV86" s="238"/>
      <c r="BW86" s="238" t="s">
        <v>177</v>
      </c>
      <c r="BX86" s="238" t="s">
        <v>177</v>
      </c>
      <c r="BY86" s="238" t="s">
        <v>144</v>
      </c>
      <c r="CE86" s="60">
        <v>5</v>
      </c>
      <c r="CF86" s="61">
        <v>0.22</v>
      </c>
      <c r="CG86" s="61">
        <v>0.3</v>
      </c>
      <c r="CH86" s="62">
        <v>0.52</v>
      </c>
    </row>
    <row r="87" spans="1:86" s="151" customFormat="1" ht="10.5">
      <c r="A87" s="151" t="s">
        <v>344</v>
      </c>
      <c r="B87" s="172" t="s">
        <v>345</v>
      </c>
      <c r="C87" s="172" t="s">
        <v>346</v>
      </c>
      <c r="D87" s="149">
        <v>70</v>
      </c>
      <c r="E87" s="149">
        <v>60</v>
      </c>
      <c r="F87" s="146">
        <f>D87-E87</f>
        <v>10</v>
      </c>
      <c r="G87" s="149">
        <v>10</v>
      </c>
      <c r="H87" s="149">
        <v>705</v>
      </c>
      <c r="I87" s="146">
        <f>H87-(J87+O87)</f>
        <v>0</v>
      </c>
      <c r="J87" s="149">
        <v>515</v>
      </c>
      <c r="K87" s="149">
        <v>501</v>
      </c>
      <c r="L87" s="146">
        <f>J87-K87</f>
        <v>14</v>
      </c>
      <c r="M87" s="149">
        <v>515</v>
      </c>
      <c r="N87" s="162" t="s">
        <v>347</v>
      </c>
      <c r="O87" s="149">
        <v>190</v>
      </c>
      <c r="P87" s="149">
        <v>266</v>
      </c>
      <c r="Q87" s="146">
        <f>O87-P87</f>
        <v>-76</v>
      </c>
      <c r="R87" s="149">
        <v>40</v>
      </c>
      <c r="S87" s="149">
        <v>20</v>
      </c>
      <c r="T87" s="149">
        <v>2</v>
      </c>
      <c r="U87" s="149">
        <v>0</v>
      </c>
      <c r="V87" s="146" t="s">
        <v>177</v>
      </c>
      <c r="W87" s="149">
        <v>10000</v>
      </c>
      <c r="X87" s="149">
        <v>0</v>
      </c>
      <c r="Y87" s="149">
        <v>36</v>
      </c>
      <c r="Z87" s="221"/>
      <c r="AA87" s="149"/>
      <c r="AB87" s="221">
        <v>2.5</v>
      </c>
      <c r="AC87" s="149" t="s">
        <v>147</v>
      </c>
      <c r="AD87" s="149">
        <v>2</v>
      </c>
      <c r="AE87" s="149">
        <v>67</v>
      </c>
      <c r="AF87" s="149">
        <v>40</v>
      </c>
      <c r="AG87" s="149">
        <v>0</v>
      </c>
      <c r="AH87" s="151">
        <v>21230</v>
      </c>
      <c r="AI87" s="151">
        <v>645232.75</v>
      </c>
      <c r="AJ87" s="151">
        <v>2330</v>
      </c>
      <c r="AK87" s="151">
        <v>179772.76</v>
      </c>
      <c r="AM87" s="151">
        <v>23560</v>
      </c>
      <c r="AN87" s="151">
        <v>825005.51</v>
      </c>
      <c r="AO87" s="151">
        <v>9274</v>
      </c>
      <c r="AS87" s="151">
        <v>1799</v>
      </c>
      <c r="AT87" s="151">
        <v>30</v>
      </c>
      <c r="AU87" s="151">
        <v>272</v>
      </c>
      <c r="AV87" s="151">
        <v>4</v>
      </c>
      <c r="AW87" s="151">
        <v>28033</v>
      </c>
      <c r="AX87" s="151">
        <v>30138</v>
      </c>
      <c r="AY87" s="151">
        <v>5567</v>
      </c>
      <c r="BA87" s="151">
        <v>0.0005265508439051543</v>
      </c>
      <c r="BD87" s="151">
        <v>0</v>
      </c>
      <c r="BE87" s="151">
        <v>0</v>
      </c>
      <c r="BF87" s="151">
        <v>0</v>
      </c>
      <c r="BG87" s="151" t="s">
        <v>62</v>
      </c>
      <c r="BH87" s="151" t="s">
        <v>62</v>
      </c>
      <c r="BI87" s="151" t="s">
        <v>63</v>
      </c>
      <c r="BJ87" s="151" t="s">
        <v>63</v>
      </c>
      <c r="BK87" s="151" t="s">
        <v>62</v>
      </c>
      <c r="BL87" s="151" t="s">
        <v>62</v>
      </c>
      <c r="BN87" s="151" t="s">
        <v>62</v>
      </c>
      <c r="BO87" s="151" t="s">
        <v>62</v>
      </c>
      <c r="BP87" s="151" t="s">
        <v>62</v>
      </c>
      <c r="BQ87" s="151" t="s">
        <v>63</v>
      </c>
      <c r="BW87" s="177" t="s">
        <v>177</v>
      </c>
      <c r="BX87" s="172" t="s">
        <v>177</v>
      </c>
      <c r="BY87" s="177" t="s">
        <v>144</v>
      </c>
      <c r="CE87" s="189">
        <v>2</v>
      </c>
      <c r="CF87" s="190">
        <v>1.58</v>
      </c>
      <c r="CG87" s="190">
        <v>0.25</v>
      </c>
      <c r="CH87" s="166">
        <v>1.83</v>
      </c>
    </row>
    <row r="88" spans="1:86" s="151" customFormat="1" ht="10.5">
      <c r="A88" s="151" t="s">
        <v>455</v>
      </c>
      <c r="B88" s="151" t="s">
        <v>456</v>
      </c>
      <c r="C88" s="151" t="s">
        <v>457</v>
      </c>
      <c r="D88" s="150">
        <v>64</v>
      </c>
      <c r="E88" s="150">
        <v>58</v>
      </c>
      <c r="F88" s="150"/>
      <c r="G88" s="150">
        <v>6</v>
      </c>
      <c r="H88" s="150">
        <v>190</v>
      </c>
      <c r="I88" s="150"/>
      <c r="J88" s="150">
        <v>190</v>
      </c>
      <c r="K88" s="150">
        <v>185</v>
      </c>
      <c r="L88" s="150"/>
      <c r="M88" s="150">
        <v>0</v>
      </c>
      <c r="N88" s="150"/>
      <c r="O88" s="151">
        <v>0</v>
      </c>
      <c r="P88" s="151">
        <v>0</v>
      </c>
      <c r="R88" s="150">
        <v>40</v>
      </c>
      <c r="S88" s="150">
        <v>20</v>
      </c>
      <c r="T88" s="150">
        <v>1</v>
      </c>
      <c r="U88" s="150">
        <v>0</v>
      </c>
      <c r="V88" s="150" t="s">
        <v>177</v>
      </c>
      <c r="W88" s="150">
        <v>4500</v>
      </c>
      <c r="X88" s="150">
        <v>0</v>
      </c>
      <c r="Y88" s="150">
        <v>0</v>
      </c>
      <c r="Z88" s="150">
        <v>0</v>
      </c>
      <c r="AA88" s="150">
        <v>0</v>
      </c>
      <c r="AB88" s="150">
        <v>0</v>
      </c>
      <c r="AC88" s="150" t="s">
        <v>147</v>
      </c>
      <c r="AD88" s="150">
        <v>125</v>
      </c>
      <c r="AE88" s="150">
        <v>157</v>
      </c>
      <c r="AF88" s="150">
        <v>40</v>
      </c>
      <c r="AG88" s="150">
        <v>0</v>
      </c>
      <c r="AH88" s="150">
        <v>21230</v>
      </c>
      <c r="AI88" s="150">
        <v>645232.75</v>
      </c>
      <c r="AJ88" s="150">
        <v>2330</v>
      </c>
      <c r="AK88" s="150">
        <v>179772.76</v>
      </c>
      <c r="AL88" s="150"/>
      <c r="AM88" s="150">
        <v>23560</v>
      </c>
      <c r="AN88" s="150">
        <v>825005.51</v>
      </c>
      <c r="AO88" s="150">
        <v>9274</v>
      </c>
      <c r="AP88" s="150"/>
      <c r="AQ88" s="150"/>
      <c r="AR88" s="150"/>
      <c r="AS88" s="150">
        <v>1799</v>
      </c>
      <c r="AT88" s="150">
        <v>30</v>
      </c>
      <c r="AU88" s="150">
        <v>272</v>
      </c>
      <c r="AV88" s="150">
        <v>4</v>
      </c>
      <c r="AW88" s="150">
        <v>28033</v>
      </c>
      <c r="AX88" s="150">
        <v>30138</v>
      </c>
      <c r="AY88" s="150">
        <v>5567</v>
      </c>
      <c r="AZ88" s="150"/>
      <c r="BA88" s="150">
        <v>0.0005265508439051543</v>
      </c>
      <c r="BB88" s="150"/>
      <c r="BC88" s="150"/>
      <c r="BD88" s="150">
        <v>0</v>
      </c>
      <c r="BE88" s="150">
        <v>0</v>
      </c>
      <c r="BF88" s="150">
        <v>0</v>
      </c>
      <c r="BG88" s="150" t="s">
        <v>62</v>
      </c>
      <c r="BH88" s="150" t="s">
        <v>62</v>
      </c>
      <c r="BI88" s="150" t="s">
        <v>63</v>
      </c>
      <c r="BJ88" s="150" t="s">
        <v>63</v>
      </c>
      <c r="BK88" s="150" t="s">
        <v>62</v>
      </c>
      <c r="BL88" s="150" t="s">
        <v>62</v>
      </c>
      <c r="BM88" s="150"/>
      <c r="BN88" s="150" t="s">
        <v>62</v>
      </c>
      <c r="BO88" s="150" t="s">
        <v>62</v>
      </c>
      <c r="BP88" s="150" t="s">
        <v>62</v>
      </c>
      <c r="BQ88" s="150" t="s">
        <v>63</v>
      </c>
      <c r="BR88" s="150"/>
      <c r="BS88" s="150"/>
      <c r="BT88" s="150"/>
      <c r="BU88" s="150"/>
      <c r="BV88" s="150"/>
      <c r="BW88" s="150" t="s">
        <v>177</v>
      </c>
      <c r="BX88" s="150" t="s">
        <v>177</v>
      </c>
      <c r="BY88" s="150" t="s">
        <v>237</v>
      </c>
      <c r="CE88" s="166">
        <v>1</v>
      </c>
      <c r="CF88" s="166">
        <v>0.83</v>
      </c>
      <c r="CG88" s="166">
        <v>0.31</v>
      </c>
      <c r="CH88" s="166">
        <v>1.14</v>
      </c>
    </row>
    <row r="89" spans="1:86" s="151" customFormat="1" ht="10.5">
      <c r="A89" s="151" t="s">
        <v>348</v>
      </c>
      <c r="B89" s="172" t="s">
        <v>349</v>
      </c>
      <c r="C89" s="172" t="s">
        <v>350</v>
      </c>
      <c r="D89" s="149">
        <v>805</v>
      </c>
      <c r="E89" s="149">
        <v>350</v>
      </c>
      <c r="F89" s="146">
        <f>D89-E89</f>
        <v>455</v>
      </c>
      <c r="G89" s="149">
        <v>35</v>
      </c>
      <c r="H89" s="149">
        <v>3490</v>
      </c>
      <c r="I89" s="146">
        <f>H89-(J89+O89)</f>
        <v>0</v>
      </c>
      <c r="J89" s="149">
        <v>2795</v>
      </c>
      <c r="K89" s="149">
        <v>2515</v>
      </c>
      <c r="L89" s="146">
        <f>J89-K89</f>
        <v>280</v>
      </c>
      <c r="M89" s="149">
        <v>55</v>
      </c>
      <c r="N89" s="162" t="s">
        <v>351</v>
      </c>
      <c r="O89" s="149">
        <v>695</v>
      </c>
      <c r="P89" s="149">
        <v>630</v>
      </c>
      <c r="Q89" s="146">
        <f>O89-P89</f>
        <v>65</v>
      </c>
      <c r="R89" s="149">
        <v>40</v>
      </c>
      <c r="S89" s="149">
        <v>50</v>
      </c>
      <c r="T89" s="149">
        <v>3</v>
      </c>
      <c r="U89" s="149">
        <v>0</v>
      </c>
      <c r="V89" s="146" t="s">
        <v>177</v>
      </c>
      <c r="W89" s="149">
        <v>35350</v>
      </c>
      <c r="X89" s="149">
        <v>193</v>
      </c>
      <c r="Y89" s="149">
        <v>295</v>
      </c>
      <c r="Z89" s="221">
        <v>8</v>
      </c>
      <c r="AA89" s="149"/>
      <c r="AB89" s="221">
        <v>10</v>
      </c>
      <c r="AC89" s="149" t="s">
        <v>147</v>
      </c>
      <c r="AD89" s="149">
        <v>12350</v>
      </c>
      <c r="AE89" s="149">
        <v>54</v>
      </c>
      <c r="AF89" s="149">
        <v>59</v>
      </c>
      <c r="AG89" s="149">
        <v>0</v>
      </c>
      <c r="AH89" s="151">
        <v>21230</v>
      </c>
      <c r="AI89" s="151">
        <v>645232.75</v>
      </c>
      <c r="AJ89" s="151">
        <v>2330</v>
      </c>
      <c r="AK89" s="151">
        <v>179772.76</v>
      </c>
      <c r="AM89" s="151">
        <v>23560</v>
      </c>
      <c r="AN89" s="151">
        <v>825005.51</v>
      </c>
      <c r="AO89" s="151">
        <v>9274</v>
      </c>
      <c r="AS89" s="151">
        <v>1799</v>
      </c>
      <c r="AT89" s="151">
        <v>30</v>
      </c>
      <c r="AU89" s="151">
        <v>272</v>
      </c>
      <c r="AV89" s="151">
        <v>4</v>
      </c>
      <c r="AW89" s="151">
        <v>28033</v>
      </c>
      <c r="AX89" s="151">
        <v>30138</v>
      </c>
      <c r="AY89" s="151">
        <v>5567</v>
      </c>
      <c r="BA89" s="151">
        <v>0.0005265508439051543</v>
      </c>
      <c r="BD89" s="151">
        <v>0</v>
      </c>
      <c r="BE89" s="151">
        <v>0</v>
      </c>
      <c r="BF89" s="151">
        <v>0</v>
      </c>
      <c r="BG89" s="151" t="s">
        <v>62</v>
      </c>
      <c r="BH89" s="151" t="s">
        <v>62</v>
      </c>
      <c r="BI89" s="151" t="s">
        <v>63</v>
      </c>
      <c r="BJ89" s="151" t="s">
        <v>63</v>
      </c>
      <c r="BK89" s="151" t="s">
        <v>62</v>
      </c>
      <c r="BL89" s="151" t="s">
        <v>62</v>
      </c>
      <c r="BN89" s="151" t="s">
        <v>62</v>
      </c>
      <c r="BO89" s="151" t="s">
        <v>62</v>
      </c>
      <c r="BP89" s="151" t="s">
        <v>62</v>
      </c>
      <c r="BQ89" s="151" t="s">
        <v>63</v>
      </c>
      <c r="BW89" s="175" t="s">
        <v>194</v>
      </c>
      <c r="BX89" s="172" t="s">
        <v>177</v>
      </c>
      <c r="BY89" s="177" t="s">
        <v>144</v>
      </c>
      <c r="CE89" s="189">
        <v>2</v>
      </c>
      <c r="CF89" s="190">
        <v>2</v>
      </c>
      <c r="CG89" s="190">
        <v>1.14</v>
      </c>
      <c r="CH89" s="166">
        <v>3.14</v>
      </c>
    </row>
    <row r="90" spans="2:77" s="90" customFormat="1" ht="10.5">
      <c r="B90" s="99"/>
      <c r="C90" s="99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9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229"/>
      <c r="AA90" s="103"/>
      <c r="AB90" s="229"/>
      <c r="AC90" s="103"/>
      <c r="AD90" s="103"/>
      <c r="AE90" s="103"/>
      <c r="AF90" s="103"/>
      <c r="AG90" s="103"/>
      <c r="BW90" s="99"/>
      <c r="BX90" s="99"/>
      <c r="BY90" s="99"/>
    </row>
    <row r="91" spans="1:85" s="14" customFormat="1" ht="12.75">
      <c r="A91" s="112" t="s">
        <v>68</v>
      </c>
      <c r="B91" s="113"/>
      <c r="C91" s="113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7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219"/>
      <c r="AA91" s="101"/>
      <c r="AB91" s="219"/>
      <c r="AC91" s="101"/>
      <c r="AD91" s="101"/>
      <c r="AE91" s="101"/>
      <c r="AF91" s="101"/>
      <c r="AG91" s="101"/>
      <c r="AH91" s="15"/>
      <c r="AJ91" s="15"/>
      <c r="AL91" s="15"/>
      <c r="AM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6"/>
      <c r="BB91" s="15"/>
      <c r="BD91" s="15"/>
      <c r="BE91" s="15"/>
      <c r="BF91" s="15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V91" s="18"/>
      <c r="BW91" s="138"/>
      <c r="BX91" s="138"/>
      <c r="BY91" s="138"/>
      <c r="BZ91" s="18"/>
      <c r="CA91" s="18"/>
      <c r="CB91" s="18"/>
      <c r="CC91" s="18"/>
      <c r="CD91" s="18"/>
      <c r="CE91" s="23"/>
      <c r="CF91" s="19"/>
      <c r="CG91" s="19"/>
    </row>
    <row r="92" spans="1:86" s="151" customFormat="1" ht="10.5">
      <c r="A92" s="151" t="s">
        <v>352</v>
      </c>
      <c r="B92" s="172" t="s">
        <v>353</v>
      </c>
      <c r="C92" s="172" t="s">
        <v>354</v>
      </c>
      <c r="D92" s="149">
        <v>2663</v>
      </c>
      <c r="E92" s="149">
        <v>1002</v>
      </c>
      <c r="F92" s="146">
        <f aca="true" t="shared" si="11" ref="F92:F108">D92-E92</f>
        <v>1661</v>
      </c>
      <c r="G92" s="149">
        <v>189</v>
      </c>
      <c r="H92" s="149">
        <v>6553</v>
      </c>
      <c r="I92" s="146">
        <f aca="true" t="shared" si="12" ref="I92:I108">H92-(J92+O92)</f>
        <v>0</v>
      </c>
      <c r="J92" s="149">
        <v>6287</v>
      </c>
      <c r="K92" s="149">
        <v>5739</v>
      </c>
      <c r="L92" s="146">
        <f aca="true" t="shared" si="13" ref="L92:L108">J92-K92</f>
        <v>548</v>
      </c>
      <c r="M92" s="149"/>
      <c r="N92" s="162"/>
      <c r="O92" s="149">
        <v>266</v>
      </c>
      <c r="P92" s="149">
        <v>266</v>
      </c>
      <c r="Q92" s="146">
        <f aca="true" t="shared" si="14" ref="Q92:Q108">O92-P92</f>
        <v>0</v>
      </c>
      <c r="R92" s="163">
        <v>53</v>
      </c>
      <c r="S92" s="163">
        <v>194</v>
      </c>
      <c r="T92" s="149">
        <v>13</v>
      </c>
      <c r="U92" s="149">
        <v>0</v>
      </c>
      <c r="V92" s="146" t="s">
        <v>177</v>
      </c>
      <c r="W92" s="149">
        <v>234761</v>
      </c>
      <c r="X92" s="149">
        <v>1805</v>
      </c>
      <c r="Y92" s="149" t="s">
        <v>63</v>
      </c>
      <c r="Z92" s="221">
        <v>209</v>
      </c>
      <c r="AA92" s="149" t="s">
        <v>63</v>
      </c>
      <c r="AB92" s="221">
        <v>592</v>
      </c>
      <c r="AC92" s="149" t="s">
        <v>147</v>
      </c>
      <c r="AD92" s="149">
        <v>1303</v>
      </c>
      <c r="AE92" s="149">
        <v>1262</v>
      </c>
      <c r="AF92" s="149">
        <v>242</v>
      </c>
      <c r="AG92" s="149">
        <v>12000</v>
      </c>
      <c r="AH92" s="151">
        <v>21230</v>
      </c>
      <c r="AI92" s="151">
        <v>645232.75</v>
      </c>
      <c r="AJ92" s="151">
        <v>2330</v>
      </c>
      <c r="AK92" s="151">
        <v>179772.76</v>
      </c>
      <c r="AM92" s="151">
        <v>23560</v>
      </c>
      <c r="AN92" s="151">
        <v>825005.51</v>
      </c>
      <c r="AO92" s="151">
        <v>9274</v>
      </c>
      <c r="AS92" s="151">
        <v>1799</v>
      </c>
      <c r="AT92" s="151">
        <v>30</v>
      </c>
      <c r="AU92" s="151">
        <v>272</v>
      </c>
      <c r="AV92" s="151">
        <v>4</v>
      </c>
      <c r="AW92" s="151">
        <v>28033</v>
      </c>
      <c r="AX92" s="151">
        <v>30138</v>
      </c>
      <c r="AY92" s="151">
        <v>5567</v>
      </c>
      <c r="BA92" s="151">
        <v>0.0005265508439051543</v>
      </c>
      <c r="BD92" s="151">
        <v>0</v>
      </c>
      <c r="BE92" s="151">
        <v>0</v>
      </c>
      <c r="BF92" s="151">
        <v>0</v>
      </c>
      <c r="BG92" s="151" t="s">
        <v>62</v>
      </c>
      <c r="BH92" s="151" t="s">
        <v>62</v>
      </c>
      <c r="BI92" s="151" t="s">
        <v>63</v>
      </c>
      <c r="BJ92" s="151" t="s">
        <v>63</v>
      </c>
      <c r="BK92" s="151" t="s">
        <v>62</v>
      </c>
      <c r="BL92" s="151" t="s">
        <v>62</v>
      </c>
      <c r="BN92" s="151" t="s">
        <v>62</v>
      </c>
      <c r="BO92" s="151" t="s">
        <v>62</v>
      </c>
      <c r="BP92" s="151" t="s">
        <v>62</v>
      </c>
      <c r="BQ92" s="151" t="s">
        <v>63</v>
      </c>
      <c r="BW92" s="172" t="s">
        <v>236</v>
      </c>
      <c r="BX92" s="172" t="s">
        <v>236</v>
      </c>
      <c r="BY92" s="172" t="s">
        <v>237</v>
      </c>
      <c r="CE92" s="189">
        <v>15</v>
      </c>
      <c r="CF92" s="190">
        <v>10.4</v>
      </c>
      <c r="CG92" s="190">
        <v>1.9</v>
      </c>
      <c r="CH92" s="166">
        <v>12.3</v>
      </c>
    </row>
    <row r="93" spans="1:86" s="151" customFormat="1" ht="10.5">
      <c r="A93" s="151" t="s">
        <v>355</v>
      </c>
      <c r="B93" s="172" t="s">
        <v>356</v>
      </c>
      <c r="C93" s="172" t="s">
        <v>357</v>
      </c>
      <c r="D93" s="149">
        <v>1272</v>
      </c>
      <c r="E93" s="149">
        <v>903</v>
      </c>
      <c r="F93" s="146">
        <f t="shared" si="11"/>
        <v>369</v>
      </c>
      <c r="G93" s="149">
        <v>43</v>
      </c>
      <c r="H93" s="149">
        <v>3271</v>
      </c>
      <c r="I93" s="146">
        <f t="shared" si="12"/>
        <v>0</v>
      </c>
      <c r="J93" s="149">
        <v>2910</v>
      </c>
      <c r="K93" s="149">
        <v>2890</v>
      </c>
      <c r="L93" s="146">
        <f t="shared" si="13"/>
        <v>20</v>
      </c>
      <c r="M93" s="149">
        <v>1426</v>
      </c>
      <c r="N93" s="162" t="s">
        <v>360</v>
      </c>
      <c r="O93" s="149">
        <v>361</v>
      </c>
      <c r="P93" s="149">
        <v>361</v>
      </c>
      <c r="Q93" s="146">
        <f t="shared" si="14"/>
        <v>0</v>
      </c>
      <c r="R93" s="149">
        <v>50.5</v>
      </c>
      <c r="S93" s="149">
        <v>200</v>
      </c>
      <c r="T93" s="149">
        <v>8</v>
      </c>
      <c r="U93" s="149">
        <v>0</v>
      </c>
      <c r="V93" s="146" t="s">
        <v>177</v>
      </c>
      <c r="W93" s="149">
        <v>60747</v>
      </c>
      <c r="X93" s="149">
        <v>1300</v>
      </c>
      <c r="Y93" s="149">
        <v>815</v>
      </c>
      <c r="Z93" s="221">
        <f>Y93/30</f>
        <v>27.166666666666668</v>
      </c>
      <c r="AA93" s="149"/>
      <c r="AB93" s="221">
        <v>250</v>
      </c>
      <c r="AC93" s="149" t="s">
        <v>147</v>
      </c>
      <c r="AD93" s="149">
        <v>170</v>
      </c>
      <c r="AE93" s="149">
        <v>1408</v>
      </c>
      <c r="AF93" s="149">
        <v>276</v>
      </c>
      <c r="AG93" s="149" t="s">
        <v>194</v>
      </c>
      <c r="AH93" s="151">
        <v>21230</v>
      </c>
      <c r="AI93" s="151">
        <v>645232.75</v>
      </c>
      <c r="AJ93" s="151">
        <v>2330</v>
      </c>
      <c r="AK93" s="151">
        <v>179772.76</v>
      </c>
      <c r="AM93" s="151">
        <v>23560</v>
      </c>
      <c r="AN93" s="151">
        <v>825005.51</v>
      </c>
      <c r="AO93" s="151">
        <v>9274</v>
      </c>
      <c r="AS93" s="151">
        <v>1799</v>
      </c>
      <c r="AT93" s="151">
        <v>30</v>
      </c>
      <c r="AU93" s="151">
        <v>272</v>
      </c>
      <c r="AV93" s="151">
        <v>4</v>
      </c>
      <c r="AW93" s="151">
        <v>28033</v>
      </c>
      <c r="AX93" s="151">
        <v>30138</v>
      </c>
      <c r="AY93" s="151">
        <v>5567</v>
      </c>
      <c r="BA93" s="151">
        <v>0.0005265508439051543</v>
      </c>
      <c r="BD93" s="151">
        <v>0</v>
      </c>
      <c r="BE93" s="151">
        <v>0</v>
      </c>
      <c r="BF93" s="151">
        <v>0</v>
      </c>
      <c r="BG93" s="151" t="s">
        <v>62</v>
      </c>
      <c r="BH93" s="151" t="s">
        <v>62</v>
      </c>
      <c r="BI93" s="151" t="s">
        <v>63</v>
      </c>
      <c r="BJ93" s="151" t="s">
        <v>63</v>
      </c>
      <c r="BK93" s="151" t="s">
        <v>62</v>
      </c>
      <c r="BL93" s="151" t="s">
        <v>62</v>
      </c>
      <c r="BN93" s="151" t="s">
        <v>62</v>
      </c>
      <c r="BO93" s="151" t="s">
        <v>62</v>
      </c>
      <c r="BP93" s="151" t="s">
        <v>62</v>
      </c>
      <c r="BQ93" s="151" t="s">
        <v>63</v>
      </c>
      <c r="BW93" s="177" t="s">
        <v>177</v>
      </c>
      <c r="BX93" s="172" t="s">
        <v>177</v>
      </c>
      <c r="BY93" s="177" t="s">
        <v>144</v>
      </c>
      <c r="CE93" s="191">
        <v>11</v>
      </c>
      <c r="CF93" s="192">
        <v>10.33</v>
      </c>
      <c r="CG93" s="192">
        <v>6.4</v>
      </c>
      <c r="CH93" s="193">
        <v>16.73</v>
      </c>
    </row>
    <row r="94" spans="1:86" s="151" customFormat="1" ht="12.75" customHeight="1">
      <c r="A94" s="194" t="s">
        <v>361</v>
      </c>
      <c r="B94" s="172" t="s">
        <v>426</v>
      </c>
      <c r="C94" s="172" t="s">
        <v>357</v>
      </c>
      <c r="D94" s="149">
        <v>210</v>
      </c>
      <c r="E94" s="149">
        <v>55</v>
      </c>
      <c r="F94" s="146">
        <f t="shared" si="11"/>
        <v>155</v>
      </c>
      <c r="G94" s="149">
        <v>12</v>
      </c>
      <c r="H94" s="149">
        <v>977</v>
      </c>
      <c r="I94" s="146">
        <f t="shared" si="12"/>
        <v>0</v>
      </c>
      <c r="J94" s="149">
        <v>977</v>
      </c>
      <c r="K94" s="149">
        <v>965</v>
      </c>
      <c r="L94" s="146">
        <f t="shared" si="13"/>
        <v>12</v>
      </c>
      <c r="M94" s="149">
        <v>0</v>
      </c>
      <c r="N94" s="162"/>
      <c r="O94" s="149">
        <v>0</v>
      </c>
      <c r="P94" s="149">
        <v>0</v>
      </c>
      <c r="Q94" s="146">
        <f t="shared" si="14"/>
        <v>0</v>
      </c>
      <c r="R94" s="149">
        <v>20</v>
      </c>
      <c r="S94" s="149">
        <v>32</v>
      </c>
      <c r="T94" s="149">
        <v>1</v>
      </c>
      <c r="U94" s="149">
        <v>0</v>
      </c>
      <c r="V94" s="149" t="s">
        <v>194</v>
      </c>
      <c r="W94" s="149">
        <v>12032</v>
      </c>
      <c r="X94" s="149">
        <v>120</v>
      </c>
      <c r="Y94" s="149">
        <v>30</v>
      </c>
      <c r="Z94" s="221">
        <f>Y94/30</f>
        <v>1</v>
      </c>
      <c r="AA94" s="149"/>
      <c r="AB94" s="221">
        <v>30</v>
      </c>
      <c r="AC94" s="149"/>
      <c r="AD94" s="149">
        <v>1400</v>
      </c>
      <c r="AE94" s="149">
        <v>600</v>
      </c>
      <c r="AF94" s="149">
        <v>52</v>
      </c>
      <c r="AG94" s="149" t="s">
        <v>194</v>
      </c>
      <c r="BW94" s="172" t="s">
        <v>194</v>
      </c>
      <c r="BX94" s="172" t="s">
        <v>236</v>
      </c>
      <c r="BY94" s="172" t="s">
        <v>194</v>
      </c>
      <c r="CF94" s="192"/>
      <c r="CG94" s="192"/>
      <c r="CH94" s="193"/>
    </row>
    <row r="95" spans="1:86" s="151" customFormat="1" ht="10.5">
      <c r="A95" s="151" t="s">
        <v>362</v>
      </c>
      <c r="B95" s="172" t="s">
        <v>363</v>
      </c>
      <c r="C95" s="172" t="s">
        <v>364</v>
      </c>
      <c r="D95" s="149">
        <v>526.65</v>
      </c>
      <c r="E95" s="149">
        <v>340.65</v>
      </c>
      <c r="F95" s="146">
        <f t="shared" si="11"/>
        <v>186</v>
      </c>
      <c r="G95" s="149">
        <v>42.56</v>
      </c>
      <c r="H95" s="149">
        <v>1276.4</v>
      </c>
      <c r="I95" s="146">
        <f t="shared" si="12"/>
        <v>0</v>
      </c>
      <c r="J95" s="149">
        <v>1087.4</v>
      </c>
      <c r="K95" s="149">
        <v>907.05</v>
      </c>
      <c r="L95" s="146">
        <f t="shared" si="13"/>
        <v>180.35000000000014</v>
      </c>
      <c r="M95" s="149">
        <v>90.7</v>
      </c>
      <c r="N95" s="162" t="s">
        <v>365</v>
      </c>
      <c r="O95" s="149">
        <v>189</v>
      </c>
      <c r="P95" s="149">
        <v>175.5</v>
      </c>
      <c r="Q95" s="146">
        <f t="shared" si="14"/>
        <v>13.5</v>
      </c>
      <c r="R95" s="149">
        <v>51</v>
      </c>
      <c r="S95" s="149">
        <v>83</v>
      </c>
      <c r="T95" s="149">
        <v>7</v>
      </c>
      <c r="U95" s="149"/>
      <c r="V95" s="146" t="s">
        <v>177</v>
      </c>
      <c r="W95" s="149">
        <v>25243</v>
      </c>
      <c r="X95" s="149">
        <v>117</v>
      </c>
      <c r="Y95" s="149"/>
      <c r="Z95" s="221">
        <v>6.3</v>
      </c>
      <c r="AA95" s="149"/>
      <c r="AB95" s="221">
        <v>164.6</v>
      </c>
      <c r="AC95" s="149" t="s">
        <v>147</v>
      </c>
      <c r="AD95" s="149">
        <v>201</v>
      </c>
      <c r="AE95" s="149">
        <v>883</v>
      </c>
      <c r="AF95" s="149">
        <v>162</v>
      </c>
      <c r="AG95" s="149"/>
      <c r="AH95" s="151">
        <v>21230</v>
      </c>
      <c r="AI95" s="151">
        <v>645232.75</v>
      </c>
      <c r="AJ95" s="151">
        <v>2330</v>
      </c>
      <c r="AK95" s="151">
        <v>179772.76</v>
      </c>
      <c r="AM95" s="151">
        <v>23560</v>
      </c>
      <c r="AN95" s="151">
        <v>825005.51</v>
      </c>
      <c r="AO95" s="151">
        <v>9274</v>
      </c>
      <c r="AS95" s="151">
        <v>1799</v>
      </c>
      <c r="AT95" s="151">
        <v>30</v>
      </c>
      <c r="AU95" s="151">
        <v>272</v>
      </c>
      <c r="AV95" s="151">
        <v>4</v>
      </c>
      <c r="AW95" s="151">
        <v>28033</v>
      </c>
      <c r="AX95" s="151">
        <v>30138</v>
      </c>
      <c r="AY95" s="151">
        <v>5567</v>
      </c>
      <c r="BA95" s="151">
        <v>0.0005265508439051543</v>
      </c>
      <c r="BD95" s="151">
        <v>0</v>
      </c>
      <c r="BE95" s="151">
        <v>0</v>
      </c>
      <c r="BF95" s="151">
        <v>0</v>
      </c>
      <c r="BG95" s="151" t="s">
        <v>62</v>
      </c>
      <c r="BH95" s="151" t="s">
        <v>62</v>
      </c>
      <c r="BI95" s="151" t="s">
        <v>63</v>
      </c>
      <c r="BJ95" s="151" t="s">
        <v>63</v>
      </c>
      <c r="BK95" s="151" t="s">
        <v>62</v>
      </c>
      <c r="BL95" s="151" t="s">
        <v>62</v>
      </c>
      <c r="BN95" s="151" t="s">
        <v>62</v>
      </c>
      <c r="BO95" s="151" t="s">
        <v>62</v>
      </c>
      <c r="BP95" s="151" t="s">
        <v>62</v>
      </c>
      <c r="BQ95" s="151" t="s">
        <v>63</v>
      </c>
      <c r="BW95" s="177" t="s">
        <v>177</v>
      </c>
      <c r="BX95" s="172" t="s">
        <v>177</v>
      </c>
      <c r="BY95" s="177" t="s">
        <v>144</v>
      </c>
      <c r="CF95" s="192"/>
      <c r="CG95" s="192"/>
      <c r="CH95" s="193"/>
    </row>
    <row r="96" spans="1:77" s="151" customFormat="1" ht="10.5">
      <c r="A96" s="151" t="s">
        <v>366</v>
      </c>
      <c r="B96" s="172" t="s">
        <v>427</v>
      </c>
      <c r="C96" s="172" t="s">
        <v>368</v>
      </c>
      <c r="D96" s="149">
        <v>714.88</v>
      </c>
      <c r="E96" s="149">
        <v>586.57</v>
      </c>
      <c r="F96" s="146">
        <f t="shared" si="11"/>
        <v>128.30999999999995</v>
      </c>
      <c r="G96" s="149">
        <v>42.39</v>
      </c>
      <c r="H96" s="149">
        <v>1370</v>
      </c>
      <c r="I96" s="146">
        <f t="shared" si="12"/>
        <v>0</v>
      </c>
      <c r="J96" s="149">
        <v>234</v>
      </c>
      <c r="K96" s="149">
        <v>221.9</v>
      </c>
      <c r="L96" s="146">
        <f t="shared" si="13"/>
        <v>12.099999999999994</v>
      </c>
      <c r="M96" s="149">
        <v>97</v>
      </c>
      <c r="N96" s="162" t="s">
        <v>369</v>
      </c>
      <c r="O96" s="149">
        <v>1136</v>
      </c>
      <c r="P96" s="149">
        <v>994.5</v>
      </c>
      <c r="Q96" s="146">
        <f t="shared" si="14"/>
        <v>141.5</v>
      </c>
      <c r="R96" s="149">
        <v>51</v>
      </c>
      <c r="S96" s="149">
        <v>65</v>
      </c>
      <c r="T96" s="149">
        <v>4</v>
      </c>
      <c r="U96" s="149">
        <v>0</v>
      </c>
      <c r="V96" s="146" t="s">
        <v>177</v>
      </c>
      <c r="W96" s="149">
        <v>33170</v>
      </c>
      <c r="X96" s="149">
        <v>97</v>
      </c>
      <c r="Y96" s="149">
        <v>150</v>
      </c>
      <c r="Z96" s="221">
        <f>Y96/30</f>
        <v>5</v>
      </c>
      <c r="AA96" s="149"/>
      <c r="AB96" s="221">
        <v>55</v>
      </c>
      <c r="AC96" s="149" t="s">
        <v>147</v>
      </c>
      <c r="AD96" s="149">
        <v>160</v>
      </c>
      <c r="AE96" s="149">
        <v>868</v>
      </c>
      <c r="AF96" s="149">
        <v>397</v>
      </c>
      <c r="AG96" s="149"/>
      <c r="AH96" s="151">
        <v>21230</v>
      </c>
      <c r="AI96" s="151">
        <v>645232.75</v>
      </c>
      <c r="AJ96" s="151">
        <v>2330</v>
      </c>
      <c r="AK96" s="151">
        <v>179772.76</v>
      </c>
      <c r="AM96" s="151">
        <v>23560</v>
      </c>
      <c r="AN96" s="151">
        <v>825005.51</v>
      </c>
      <c r="AO96" s="151">
        <v>9274</v>
      </c>
      <c r="AS96" s="151">
        <v>1799</v>
      </c>
      <c r="AT96" s="151">
        <v>30</v>
      </c>
      <c r="AU96" s="151">
        <v>272</v>
      </c>
      <c r="AV96" s="151">
        <v>4</v>
      </c>
      <c r="AW96" s="151">
        <v>28033</v>
      </c>
      <c r="AX96" s="151">
        <v>30138</v>
      </c>
      <c r="AY96" s="151">
        <v>5567</v>
      </c>
      <c r="BA96" s="151">
        <v>0.0005265508439051543</v>
      </c>
      <c r="BD96" s="151">
        <v>0</v>
      </c>
      <c r="BE96" s="151">
        <v>0</v>
      </c>
      <c r="BF96" s="151">
        <v>0</v>
      </c>
      <c r="BG96" s="151" t="s">
        <v>62</v>
      </c>
      <c r="BH96" s="151" t="s">
        <v>62</v>
      </c>
      <c r="BI96" s="151" t="s">
        <v>63</v>
      </c>
      <c r="BJ96" s="151" t="s">
        <v>63</v>
      </c>
      <c r="BK96" s="151" t="s">
        <v>62</v>
      </c>
      <c r="BL96" s="151" t="s">
        <v>62</v>
      </c>
      <c r="BN96" s="151" t="s">
        <v>62</v>
      </c>
      <c r="BO96" s="151" t="s">
        <v>62</v>
      </c>
      <c r="BP96" s="151" t="s">
        <v>62</v>
      </c>
      <c r="BQ96" s="151" t="s">
        <v>63</v>
      </c>
      <c r="BW96" s="172" t="s">
        <v>236</v>
      </c>
      <c r="BX96" s="172" t="s">
        <v>236</v>
      </c>
      <c r="BY96" s="177" t="s">
        <v>144</v>
      </c>
    </row>
    <row r="97" spans="1:86" s="151" customFormat="1" ht="11.25">
      <c r="A97" s="151" t="s">
        <v>370</v>
      </c>
      <c r="B97" s="172" t="s">
        <v>371</v>
      </c>
      <c r="C97" s="172" t="s">
        <v>372</v>
      </c>
      <c r="D97" s="149">
        <v>250</v>
      </c>
      <c r="E97" s="149">
        <v>200</v>
      </c>
      <c r="F97" s="146">
        <f t="shared" si="11"/>
        <v>50</v>
      </c>
      <c r="G97" s="149">
        <v>50</v>
      </c>
      <c r="H97" s="149">
        <v>512</v>
      </c>
      <c r="I97" s="146">
        <f>H97-(J97+O97)</f>
        <v>0</v>
      </c>
      <c r="J97" s="149">
        <v>114</v>
      </c>
      <c r="K97" s="149">
        <v>70</v>
      </c>
      <c r="L97" s="146">
        <f t="shared" si="13"/>
        <v>44</v>
      </c>
      <c r="M97" s="149"/>
      <c r="N97" s="162"/>
      <c r="O97" s="149">
        <v>398</v>
      </c>
      <c r="P97" s="149">
        <v>348</v>
      </c>
      <c r="Q97" s="146">
        <f t="shared" si="14"/>
        <v>50</v>
      </c>
      <c r="R97" s="185">
        <v>47.3</v>
      </c>
      <c r="S97" s="185">
        <v>40</v>
      </c>
      <c r="T97" s="185">
        <v>4</v>
      </c>
      <c r="U97" s="149"/>
      <c r="V97" s="149"/>
      <c r="W97" s="149">
        <v>22724</v>
      </c>
      <c r="X97" s="149">
        <v>194</v>
      </c>
      <c r="Y97" s="149"/>
      <c r="Z97" s="221">
        <v>2.7</v>
      </c>
      <c r="AA97" s="149"/>
      <c r="AB97" s="221">
        <v>18</v>
      </c>
      <c r="AC97" s="149" t="s">
        <v>147</v>
      </c>
      <c r="AD97" s="149"/>
      <c r="AE97" s="149">
        <v>209</v>
      </c>
      <c r="AF97" s="149">
        <v>62</v>
      </c>
      <c r="AG97" s="149"/>
      <c r="AH97" s="151">
        <v>21230</v>
      </c>
      <c r="AI97" s="151">
        <v>645232.75</v>
      </c>
      <c r="AJ97" s="151">
        <v>2330</v>
      </c>
      <c r="AK97" s="151">
        <v>179772.76</v>
      </c>
      <c r="AM97" s="151">
        <v>23560</v>
      </c>
      <c r="AN97" s="151">
        <v>825005.51</v>
      </c>
      <c r="AO97" s="151">
        <v>9274</v>
      </c>
      <c r="AS97" s="151">
        <v>1799</v>
      </c>
      <c r="AT97" s="151">
        <v>30</v>
      </c>
      <c r="AU97" s="151">
        <v>272</v>
      </c>
      <c r="AV97" s="151">
        <v>4</v>
      </c>
      <c r="AW97" s="151">
        <v>28033</v>
      </c>
      <c r="AX97" s="151">
        <v>30138</v>
      </c>
      <c r="AY97" s="151">
        <v>5567</v>
      </c>
      <c r="BA97" s="151">
        <v>0.0005265508439051543</v>
      </c>
      <c r="BD97" s="151">
        <v>0</v>
      </c>
      <c r="BE97" s="151">
        <v>0</v>
      </c>
      <c r="BF97" s="151">
        <v>0</v>
      </c>
      <c r="BG97" s="151" t="s">
        <v>62</v>
      </c>
      <c r="BH97" s="151" t="s">
        <v>62</v>
      </c>
      <c r="BI97" s="151" t="s">
        <v>63</v>
      </c>
      <c r="BJ97" s="151" t="s">
        <v>63</v>
      </c>
      <c r="BK97" s="151" t="s">
        <v>62</v>
      </c>
      <c r="BL97" s="151" t="s">
        <v>62</v>
      </c>
      <c r="BN97" s="151" t="s">
        <v>62</v>
      </c>
      <c r="BO97" s="151" t="s">
        <v>62</v>
      </c>
      <c r="BP97" s="151" t="s">
        <v>62</v>
      </c>
      <c r="BQ97" s="151" t="s">
        <v>63</v>
      </c>
      <c r="BW97" s="177" t="s">
        <v>177</v>
      </c>
      <c r="BX97" s="172" t="s">
        <v>177</v>
      </c>
      <c r="BY97" s="172" t="s">
        <v>193</v>
      </c>
      <c r="CE97" s="174">
        <v>3</v>
      </c>
      <c r="CF97" s="174">
        <v>2</v>
      </c>
      <c r="CG97" s="174">
        <v>1.23</v>
      </c>
      <c r="CH97" s="174">
        <v>3.23</v>
      </c>
    </row>
    <row r="98" spans="1:86" s="151" customFormat="1" ht="11.25">
      <c r="A98" s="151" t="s">
        <v>373</v>
      </c>
      <c r="B98" s="172" t="s">
        <v>374</v>
      </c>
      <c r="C98" s="172" t="s">
        <v>375</v>
      </c>
      <c r="D98" s="242">
        <v>850</v>
      </c>
      <c r="E98" s="149">
        <v>790</v>
      </c>
      <c r="F98" s="146">
        <f t="shared" si="11"/>
        <v>60</v>
      </c>
      <c r="G98" s="149">
        <v>60</v>
      </c>
      <c r="H98" s="149">
        <v>1560</v>
      </c>
      <c r="I98" s="146">
        <f t="shared" si="12"/>
        <v>0</v>
      </c>
      <c r="J98" s="149">
        <v>40</v>
      </c>
      <c r="K98" s="149">
        <v>40</v>
      </c>
      <c r="L98" s="146">
        <f t="shared" si="13"/>
        <v>0</v>
      </c>
      <c r="M98" s="149">
        <v>120</v>
      </c>
      <c r="N98" s="162" t="s">
        <v>376</v>
      </c>
      <c r="O98" s="149">
        <v>1520</v>
      </c>
      <c r="P98" s="149">
        <v>1510</v>
      </c>
      <c r="Q98" s="146">
        <f t="shared" si="14"/>
        <v>10</v>
      </c>
      <c r="R98" s="185">
        <v>53</v>
      </c>
      <c r="S98" s="185">
        <v>90</v>
      </c>
      <c r="T98" s="185">
        <v>4</v>
      </c>
      <c r="U98" s="149">
        <v>12</v>
      </c>
      <c r="V98" s="146" t="s">
        <v>177</v>
      </c>
      <c r="W98" s="149">
        <v>72226</v>
      </c>
      <c r="X98" s="149">
        <v>0</v>
      </c>
      <c r="Y98" s="149"/>
      <c r="Z98" s="221">
        <v>13</v>
      </c>
      <c r="AA98" s="149"/>
      <c r="AB98" s="221">
        <v>78</v>
      </c>
      <c r="AC98" s="149" t="s">
        <v>147</v>
      </c>
      <c r="AD98" s="149">
        <v>242</v>
      </c>
      <c r="AE98" s="149">
        <v>554</v>
      </c>
      <c r="AF98" s="149">
        <v>237</v>
      </c>
      <c r="AG98" s="149">
        <v>0</v>
      </c>
      <c r="AH98" s="151">
        <v>21230</v>
      </c>
      <c r="AI98" s="151">
        <v>645232.75</v>
      </c>
      <c r="AJ98" s="151">
        <v>2330</v>
      </c>
      <c r="AK98" s="151">
        <v>179772.76</v>
      </c>
      <c r="AM98" s="151">
        <v>23560</v>
      </c>
      <c r="AN98" s="151">
        <v>825005.51</v>
      </c>
      <c r="AO98" s="151">
        <v>9274</v>
      </c>
      <c r="AS98" s="151">
        <v>1799</v>
      </c>
      <c r="AT98" s="151">
        <v>30</v>
      </c>
      <c r="AU98" s="151">
        <v>272</v>
      </c>
      <c r="AV98" s="151">
        <v>4</v>
      </c>
      <c r="AW98" s="151">
        <v>28033</v>
      </c>
      <c r="AX98" s="151">
        <v>30138</v>
      </c>
      <c r="AY98" s="151">
        <v>5567</v>
      </c>
      <c r="BA98" s="151">
        <v>0.0005265508439051543</v>
      </c>
      <c r="BD98" s="151">
        <v>0</v>
      </c>
      <c r="BE98" s="151">
        <v>0</v>
      </c>
      <c r="BF98" s="151">
        <v>0</v>
      </c>
      <c r="BG98" s="151" t="s">
        <v>62</v>
      </c>
      <c r="BH98" s="151" t="s">
        <v>62</v>
      </c>
      <c r="BI98" s="151" t="s">
        <v>63</v>
      </c>
      <c r="BJ98" s="151" t="s">
        <v>63</v>
      </c>
      <c r="BK98" s="151" t="s">
        <v>62</v>
      </c>
      <c r="BL98" s="151" t="s">
        <v>62</v>
      </c>
      <c r="BN98" s="151" t="s">
        <v>62</v>
      </c>
      <c r="BO98" s="151" t="s">
        <v>62</v>
      </c>
      <c r="BP98" s="151" t="s">
        <v>62</v>
      </c>
      <c r="BQ98" s="151" t="s">
        <v>63</v>
      </c>
      <c r="BW98" s="177" t="s">
        <v>177</v>
      </c>
      <c r="BX98" s="172" t="s">
        <v>177</v>
      </c>
      <c r="BY98" s="172" t="s">
        <v>232</v>
      </c>
      <c r="CE98" s="174">
        <v>8</v>
      </c>
      <c r="CF98" s="174">
        <v>5.24</v>
      </c>
      <c r="CG98" s="174">
        <v>2.25</v>
      </c>
      <c r="CH98" s="174">
        <v>7.49</v>
      </c>
    </row>
    <row r="99" spans="1:86" s="151" customFormat="1" ht="11.25">
      <c r="A99" s="151" t="s">
        <v>377</v>
      </c>
      <c r="B99" s="172" t="s">
        <v>378</v>
      </c>
      <c r="C99" s="172" t="s">
        <v>379</v>
      </c>
      <c r="D99" s="149">
        <v>1300</v>
      </c>
      <c r="E99" s="149">
        <v>990</v>
      </c>
      <c r="F99" s="146">
        <f t="shared" si="11"/>
        <v>310</v>
      </c>
      <c r="G99" s="149">
        <v>32</v>
      </c>
      <c r="H99" s="149">
        <v>1850</v>
      </c>
      <c r="I99" s="146">
        <f t="shared" si="12"/>
        <v>0</v>
      </c>
      <c r="J99" s="149">
        <v>430</v>
      </c>
      <c r="K99" s="149">
        <v>380</v>
      </c>
      <c r="L99" s="146">
        <f t="shared" si="13"/>
        <v>50</v>
      </c>
      <c r="M99" s="149">
        <v>80</v>
      </c>
      <c r="N99" s="162" t="s">
        <v>380</v>
      </c>
      <c r="O99" s="149">
        <v>1420</v>
      </c>
      <c r="P99" s="149">
        <v>1370</v>
      </c>
      <c r="Q99" s="146">
        <f t="shared" si="14"/>
        <v>50</v>
      </c>
      <c r="R99" s="185">
        <v>47.3</v>
      </c>
      <c r="S99" s="185">
        <v>120</v>
      </c>
      <c r="T99" s="185">
        <v>6</v>
      </c>
      <c r="U99" s="149"/>
      <c r="V99" s="146" t="s">
        <v>177</v>
      </c>
      <c r="W99" s="149">
        <v>48000</v>
      </c>
      <c r="X99" s="149">
        <v>556</v>
      </c>
      <c r="Y99" s="149"/>
      <c r="Z99" s="221">
        <v>30</v>
      </c>
      <c r="AA99" s="149">
        <v>717</v>
      </c>
      <c r="AB99" s="221">
        <f>AA99/25</f>
        <v>28.68</v>
      </c>
      <c r="AC99" s="149" t="s">
        <v>147</v>
      </c>
      <c r="AD99" s="149">
        <v>170</v>
      </c>
      <c r="AE99" s="149">
        <v>725</v>
      </c>
      <c r="AF99" s="149">
        <v>158</v>
      </c>
      <c r="AG99" s="149">
        <v>500</v>
      </c>
      <c r="AH99" s="151">
        <v>21230</v>
      </c>
      <c r="AI99" s="151">
        <v>645232.75</v>
      </c>
      <c r="AJ99" s="151">
        <v>2330</v>
      </c>
      <c r="AK99" s="151">
        <v>179772.76</v>
      </c>
      <c r="AM99" s="151">
        <v>23560</v>
      </c>
      <c r="AN99" s="151">
        <v>825005.51</v>
      </c>
      <c r="AO99" s="151">
        <v>9274</v>
      </c>
      <c r="AS99" s="151">
        <v>1799</v>
      </c>
      <c r="AT99" s="151">
        <v>30</v>
      </c>
      <c r="AU99" s="151">
        <v>272</v>
      </c>
      <c r="AV99" s="151">
        <v>4</v>
      </c>
      <c r="AW99" s="151">
        <v>28033</v>
      </c>
      <c r="AX99" s="151">
        <v>30138</v>
      </c>
      <c r="AY99" s="151">
        <v>5567</v>
      </c>
      <c r="BA99" s="151">
        <v>0.0005265508439051543</v>
      </c>
      <c r="BD99" s="151">
        <v>0</v>
      </c>
      <c r="BE99" s="151">
        <v>0</v>
      </c>
      <c r="BF99" s="151">
        <v>0</v>
      </c>
      <c r="BG99" s="151" t="s">
        <v>62</v>
      </c>
      <c r="BH99" s="151" t="s">
        <v>62</v>
      </c>
      <c r="BI99" s="151" t="s">
        <v>63</v>
      </c>
      <c r="BJ99" s="151" t="s">
        <v>63</v>
      </c>
      <c r="BK99" s="151" t="s">
        <v>62</v>
      </c>
      <c r="BL99" s="151" t="s">
        <v>62</v>
      </c>
      <c r="BN99" s="151" t="s">
        <v>62</v>
      </c>
      <c r="BO99" s="151" t="s">
        <v>62</v>
      </c>
      <c r="BP99" s="151" t="s">
        <v>62</v>
      </c>
      <c r="BQ99" s="151" t="s">
        <v>63</v>
      </c>
      <c r="BW99" s="172" t="s">
        <v>236</v>
      </c>
      <c r="BX99" s="172" t="s">
        <v>177</v>
      </c>
      <c r="BY99" s="177" t="s">
        <v>144</v>
      </c>
      <c r="CE99" s="174">
        <v>3</v>
      </c>
      <c r="CF99" s="174">
        <v>2.5</v>
      </c>
      <c r="CG99" s="174">
        <v>1.98</v>
      </c>
      <c r="CH99" s="174">
        <v>4.48</v>
      </c>
    </row>
    <row r="100" spans="1:86" s="151" customFormat="1" ht="11.25">
      <c r="A100" s="151" t="s">
        <v>381</v>
      </c>
      <c r="B100" s="172" t="s">
        <v>382</v>
      </c>
      <c r="C100" s="172" t="s">
        <v>383</v>
      </c>
      <c r="D100" s="149">
        <v>616</v>
      </c>
      <c r="E100" s="149">
        <v>328</v>
      </c>
      <c r="F100" s="146">
        <f t="shared" si="11"/>
        <v>288</v>
      </c>
      <c r="G100" s="149">
        <v>34</v>
      </c>
      <c r="H100" s="149">
        <v>1650</v>
      </c>
      <c r="I100" s="146">
        <f t="shared" si="12"/>
        <v>0</v>
      </c>
      <c r="J100" s="149">
        <v>1217</v>
      </c>
      <c r="K100" s="149">
        <v>67</v>
      </c>
      <c r="L100" s="146">
        <f t="shared" si="13"/>
        <v>1150</v>
      </c>
      <c r="M100" s="149">
        <v>0</v>
      </c>
      <c r="N100" s="162"/>
      <c r="O100" s="149">
        <v>433</v>
      </c>
      <c r="P100" s="149">
        <v>370</v>
      </c>
      <c r="Q100" s="146">
        <f t="shared" si="14"/>
        <v>63</v>
      </c>
      <c r="R100" s="185">
        <v>50</v>
      </c>
      <c r="S100" s="185">
        <v>60</v>
      </c>
      <c r="T100" s="185">
        <v>22</v>
      </c>
      <c r="U100" s="149">
        <v>0</v>
      </c>
      <c r="V100" s="146" t="s">
        <v>177</v>
      </c>
      <c r="W100" s="149">
        <v>15500</v>
      </c>
      <c r="X100" s="149" t="s">
        <v>384</v>
      </c>
      <c r="Y100" s="149">
        <v>516</v>
      </c>
      <c r="Z100" s="221">
        <f>Y100/30</f>
        <v>17.2</v>
      </c>
      <c r="AA100" s="149">
        <v>591</v>
      </c>
      <c r="AB100" s="221">
        <f>AA100/25</f>
        <v>23.64</v>
      </c>
      <c r="AC100" s="149" t="s">
        <v>147</v>
      </c>
      <c r="AD100" s="149">
        <v>26</v>
      </c>
      <c r="AE100" s="149">
        <v>590</v>
      </c>
      <c r="AF100" s="149">
        <v>93</v>
      </c>
      <c r="AG100" s="149">
        <v>0</v>
      </c>
      <c r="AH100" s="151">
        <v>21230</v>
      </c>
      <c r="AI100" s="151">
        <v>645232.75</v>
      </c>
      <c r="AJ100" s="151">
        <v>2330</v>
      </c>
      <c r="AK100" s="151">
        <v>179772.76</v>
      </c>
      <c r="AM100" s="151">
        <v>23560</v>
      </c>
      <c r="AN100" s="151">
        <v>825005.51</v>
      </c>
      <c r="AO100" s="151">
        <v>9274</v>
      </c>
      <c r="AS100" s="151">
        <v>1799</v>
      </c>
      <c r="AT100" s="151">
        <v>30</v>
      </c>
      <c r="AU100" s="151">
        <v>272</v>
      </c>
      <c r="AV100" s="151">
        <v>4</v>
      </c>
      <c r="AW100" s="151">
        <v>28033</v>
      </c>
      <c r="AX100" s="151">
        <v>30138</v>
      </c>
      <c r="AY100" s="151">
        <v>5567</v>
      </c>
      <c r="BA100" s="151">
        <v>0.0005265508439051543</v>
      </c>
      <c r="BD100" s="151">
        <v>0</v>
      </c>
      <c r="BE100" s="151">
        <v>0</v>
      </c>
      <c r="BF100" s="151">
        <v>0</v>
      </c>
      <c r="BG100" s="151" t="s">
        <v>62</v>
      </c>
      <c r="BH100" s="151" t="s">
        <v>62</v>
      </c>
      <c r="BI100" s="151" t="s">
        <v>63</v>
      </c>
      <c r="BJ100" s="151" t="s">
        <v>63</v>
      </c>
      <c r="BK100" s="151" t="s">
        <v>62</v>
      </c>
      <c r="BL100" s="151" t="s">
        <v>62</v>
      </c>
      <c r="BN100" s="151" t="s">
        <v>62</v>
      </c>
      <c r="BO100" s="151" t="s">
        <v>62</v>
      </c>
      <c r="BP100" s="151" t="s">
        <v>62</v>
      </c>
      <c r="BQ100" s="151" t="s">
        <v>63</v>
      </c>
      <c r="BW100" s="177" t="s">
        <v>177</v>
      </c>
      <c r="BX100" s="172" t="s">
        <v>177</v>
      </c>
      <c r="BY100" s="172" t="s">
        <v>237</v>
      </c>
      <c r="CE100" s="174">
        <v>4</v>
      </c>
      <c r="CF100" s="174">
        <v>3.7</v>
      </c>
      <c r="CG100" s="174">
        <v>1.6</v>
      </c>
      <c r="CH100" s="174">
        <v>5.3</v>
      </c>
    </row>
    <row r="101" spans="1:86" s="151" customFormat="1" ht="11.25">
      <c r="A101" s="151" t="s">
        <v>385</v>
      </c>
      <c r="B101" s="172" t="s">
        <v>386</v>
      </c>
      <c r="C101" s="172" t="s">
        <v>387</v>
      </c>
      <c r="D101" s="149">
        <v>1159</v>
      </c>
      <c r="E101" s="149">
        <v>540</v>
      </c>
      <c r="F101" s="146">
        <f t="shared" si="11"/>
        <v>619</v>
      </c>
      <c r="G101" s="149">
        <v>115</v>
      </c>
      <c r="H101" s="149">
        <v>2027</v>
      </c>
      <c r="I101" s="146">
        <f t="shared" si="12"/>
        <v>0</v>
      </c>
      <c r="J101" s="149">
        <v>1053</v>
      </c>
      <c r="K101" s="149">
        <v>851</v>
      </c>
      <c r="L101" s="146">
        <f t="shared" si="13"/>
        <v>202</v>
      </c>
      <c r="M101" s="149"/>
      <c r="N101" s="162"/>
      <c r="O101" s="149">
        <v>974</v>
      </c>
      <c r="P101" s="149">
        <v>796</v>
      </c>
      <c r="Q101" s="146">
        <f t="shared" si="14"/>
        <v>178</v>
      </c>
      <c r="R101" s="185">
        <v>45</v>
      </c>
      <c r="S101" s="185">
        <v>95</v>
      </c>
      <c r="T101" s="185">
        <v>14</v>
      </c>
      <c r="U101" s="149">
        <v>0</v>
      </c>
      <c r="V101" s="146" t="s">
        <v>177</v>
      </c>
      <c r="W101" s="149">
        <v>53637</v>
      </c>
      <c r="X101" s="149">
        <v>109</v>
      </c>
      <c r="Y101" s="149">
        <v>925</v>
      </c>
      <c r="Z101" s="221">
        <f>Y101/30</f>
        <v>30.833333333333332</v>
      </c>
      <c r="AA101" s="149">
        <v>3565</v>
      </c>
      <c r="AB101" s="221">
        <f>AA101/25</f>
        <v>142.6</v>
      </c>
      <c r="AC101" s="149" t="s">
        <v>147</v>
      </c>
      <c r="AD101" s="149">
        <v>5980</v>
      </c>
      <c r="AE101" s="149">
        <v>1388</v>
      </c>
      <c r="AF101" s="149">
        <v>230</v>
      </c>
      <c r="AG101" s="149">
        <v>208</v>
      </c>
      <c r="AH101" s="151">
        <v>21230</v>
      </c>
      <c r="AI101" s="151">
        <v>645232.75</v>
      </c>
      <c r="AJ101" s="151">
        <v>2330</v>
      </c>
      <c r="AK101" s="151">
        <v>179772.76</v>
      </c>
      <c r="AM101" s="151">
        <v>23560</v>
      </c>
      <c r="AN101" s="151">
        <v>825005.51</v>
      </c>
      <c r="AO101" s="151">
        <v>9274</v>
      </c>
      <c r="AS101" s="151">
        <v>1799</v>
      </c>
      <c r="AT101" s="151">
        <v>30</v>
      </c>
      <c r="AU101" s="151">
        <v>272</v>
      </c>
      <c r="AV101" s="151">
        <v>4</v>
      </c>
      <c r="AW101" s="151">
        <v>28033</v>
      </c>
      <c r="AX101" s="151">
        <v>30138</v>
      </c>
      <c r="AY101" s="151">
        <v>5567</v>
      </c>
      <c r="BA101" s="151">
        <v>0.0005265508439051543</v>
      </c>
      <c r="BD101" s="151">
        <v>0</v>
      </c>
      <c r="BE101" s="151">
        <v>0</v>
      </c>
      <c r="BF101" s="151">
        <v>0</v>
      </c>
      <c r="BG101" s="151" t="s">
        <v>62</v>
      </c>
      <c r="BH101" s="151" t="s">
        <v>62</v>
      </c>
      <c r="BI101" s="151" t="s">
        <v>63</v>
      </c>
      <c r="BJ101" s="151" t="s">
        <v>63</v>
      </c>
      <c r="BK101" s="151" t="s">
        <v>62</v>
      </c>
      <c r="BL101" s="151" t="s">
        <v>62</v>
      </c>
      <c r="BN101" s="151" t="s">
        <v>62</v>
      </c>
      <c r="BO101" s="151" t="s">
        <v>62</v>
      </c>
      <c r="BP101" s="151" t="s">
        <v>62</v>
      </c>
      <c r="BQ101" s="151" t="s">
        <v>63</v>
      </c>
      <c r="BW101" s="177" t="s">
        <v>177</v>
      </c>
      <c r="BX101" s="172" t="s">
        <v>177</v>
      </c>
      <c r="BY101" s="177" t="s">
        <v>144</v>
      </c>
      <c r="CE101" s="174">
        <v>6</v>
      </c>
      <c r="CF101" s="174">
        <v>5.8</v>
      </c>
      <c r="CG101" s="174">
        <v>1.6</v>
      </c>
      <c r="CH101" s="174">
        <v>7.4</v>
      </c>
    </row>
    <row r="102" spans="1:86" s="151" customFormat="1" ht="11.25">
      <c r="A102" s="151" t="s">
        <v>388</v>
      </c>
      <c r="B102" s="172" t="s">
        <v>389</v>
      </c>
      <c r="C102" s="172" t="s">
        <v>390</v>
      </c>
      <c r="D102" s="149">
        <v>1203.32</v>
      </c>
      <c r="E102" s="149">
        <v>1039</v>
      </c>
      <c r="F102" s="146">
        <f t="shared" si="11"/>
        <v>164.31999999999994</v>
      </c>
      <c r="G102" s="149">
        <v>33</v>
      </c>
      <c r="H102" s="149">
        <v>2581.77</v>
      </c>
      <c r="I102" s="146">
        <f>H102-(J102+O102)</f>
        <v>26.449999999999818</v>
      </c>
      <c r="J102" s="149">
        <v>432.32</v>
      </c>
      <c r="K102" s="149">
        <v>350</v>
      </c>
      <c r="L102" s="146">
        <f t="shared" si="13"/>
        <v>82.32</v>
      </c>
      <c r="M102" s="149">
        <v>27</v>
      </c>
      <c r="N102" s="162" t="s">
        <v>317</v>
      </c>
      <c r="O102" s="149">
        <v>2123</v>
      </c>
      <c r="P102" s="149">
        <v>1825</v>
      </c>
      <c r="Q102" s="146">
        <f t="shared" si="14"/>
        <v>298</v>
      </c>
      <c r="R102" s="185">
        <v>50</v>
      </c>
      <c r="S102" s="185">
        <v>90</v>
      </c>
      <c r="T102" s="185">
        <v>35</v>
      </c>
      <c r="U102" s="149">
        <v>0</v>
      </c>
      <c r="V102" s="146" t="s">
        <v>177</v>
      </c>
      <c r="W102" s="149">
        <v>50676</v>
      </c>
      <c r="X102" s="149">
        <v>1014</v>
      </c>
      <c r="Y102" s="149">
        <v>190</v>
      </c>
      <c r="Z102" s="221">
        <f>Y102/30</f>
        <v>6.333333333333333</v>
      </c>
      <c r="AA102" s="149"/>
      <c r="AB102" s="221">
        <v>220</v>
      </c>
      <c r="AC102" s="149" t="s">
        <v>147</v>
      </c>
      <c r="AD102" s="149">
        <v>636</v>
      </c>
      <c r="AE102" s="149">
        <v>585</v>
      </c>
      <c r="AF102" s="149">
        <v>266</v>
      </c>
      <c r="AG102" s="149"/>
      <c r="AH102" s="151">
        <v>21230</v>
      </c>
      <c r="AI102" s="151">
        <v>645232.75</v>
      </c>
      <c r="AJ102" s="151">
        <v>2330</v>
      </c>
      <c r="AK102" s="151">
        <v>179772.76</v>
      </c>
      <c r="AM102" s="151">
        <v>23560</v>
      </c>
      <c r="AN102" s="151">
        <v>825005.51</v>
      </c>
      <c r="AO102" s="151">
        <v>9274</v>
      </c>
      <c r="AS102" s="151">
        <v>1799</v>
      </c>
      <c r="AT102" s="151">
        <v>30</v>
      </c>
      <c r="AU102" s="151">
        <v>272</v>
      </c>
      <c r="AV102" s="151">
        <v>4</v>
      </c>
      <c r="AW102" s="151">
        <v>28033</v>
      </c>
      <c r="AX102" s="151">
        <v>30138</v>
      </c>
      <c r="AY102" s="151">
        <v>5567</v>
      </c>
      <c r="BA102" s="151">
        <v>0.0005265508439051543</v>
      </c>
      <c r="BD102" s="151">
        <v>0</v>
      </c>
      <c r="BE102" s="151">
        <v>0</v>
      </c>
      <c r="BF102" s="151">
        <v>0</v>
      </c>
      <c r="BG102" s="151" t="s">
        <v>62</v>
      </c>
      <c r="BH102" s="151" t="s">
        <v>62</v>
      </c>
      <c r="BI102" s="151" t="s">
        <v>63</v>
      </c>
      <c r="BJ102" s="151" t="s">
        <v>63</v>
      </c>
      <c r="BK102" s="151" t="s">
        <v>62</v>
      </c>
      <c r="BL102" s="151" t="s">
        <v>62</v>
      </c>
      <c r="BN102" s="151" t="s">
        <v>62</v>
      </c>
      <c r="BO102" s="151" t="s">
        <v>62</v>
      </c>
      <c r="BP102" s="151" t="s">
        <v>62</v>
      </c>
      <c r="BQ102" s="151" t="s">
        <v>63</v>
      </c>
      <c r="BW102" s="172" t="s">
        <v>236</v>
      </c>
      <c r="BX102" s="172" t="s">
        <v>236</v>
      </c>
      <c r="BY102" s="177" t="s">
        <v>144</v>
      </c>
      <c r="CE102" s="174">
        <v>3</v>
      </c>
      <c r="CF102" s="174">
        <v>2.66</v>
      </c>
      <c r="CG102" s="174">
        <v>1.31</v>
      </c>
      <c r="CH102" s="174">
        <v>3.97</v>
      </c>
    </row>
    <row r="103" spans="1:86" s="151" customFormat="1" ht="11.25">
      <c r="A103" s="151" t="s">
        <v>391</v>
      </c>
      <c r="B103" s="172" t="s">
        <v>392</v>
      </c>
      <c r="C103" s="172" t="s">
        <v>393</v>
      </c>
      <c r="D103" s="149">
        <v>1435</v>
      </c>
      <c r="E103" s="149">
        <v>280</v>
      </c>
      <c r="F103" s="146">
        <f t="shared" si="11"/>
        <v>1155</v>
      </c>
      <c r="G103" s="149">
        <v>132</v>
      </c>
      <c r="H103" s="149">
        <v>4231.2</v>
      </c>
      <c r="I103" s="146">
        <f t="shared" si="12"/>
        <v>0.1999999999998181</v>
      </c>
      <c r="J103" s="149">
        <v>3376</v>
      </c>
      <c r="K103" s="149">
        <v>2377</v>
      </c>
      <c r="L103" s="146">
        <f t="shared" si="13"/>
        <v>999</v>
      </c>
      <c r="M103" s="149">
        <v>0</v>
      </c>
      <c r="N103" s="162" t="s">
        <v>394</v>
      </c>
      <c r="O103" s="149">
        <v>855</v>
      </c>
      <c r="P103" s="149">
        <v>778</v>
      </c>
      <c r="Q103" s="146">
        <f t="shared" si="14"/>
        <v>77</v>
      </c>
      <c r="R103" s="185">
        <v>50.3</v>
      </c>
      <c r="S103" s="185">
        <v>135</v>
      </c>
      <c r="T103" s="185">
        <v>10</v>
      </c>
      <c r="U103" s="149">
        <v>0</v>
      </c>
      <c r="V103" s="146" t="s">
        <v>177</v>
      </c>
      <c r="W103" s="149">
        <v>120000</v>
      </c>
      <c r="X103" s="149">
        <v>3500</v>
      </c>
      <c r="Y103" s="149"/>
      <c r="Z103" s="221">
        <v>11</v>
      </c>
      <c r="AA103" s="149"/>
      <c r="AB103" s="221">
        <v>223</v>
      </c>
      <c r="AC103" s="149" t="s">
        <v>147</v>
      </c>
      <c r="AD103" s="149" t="s">
        <v>395</v>
      </c>
      <c r="AE103" s="149">
        <v>930</v>
      </c>
      <c r="AF103" s="149">
        <v>280</v>
      </c>
      <c r="AG103" s="149">
        <v>15000</v>
      </c>
      <c r="AH103" s="151">
        <v>21230</v>
      </c>
      <c r="AI103" s="151">
        <v>645232.75</v>
      </c>
      <c r="AJ103" s="151">
        <v>2330</v>
      </c>
      <c r="AK103" s="151">
        <v>179772.76</v>
      </c>
      <c r="AM103" s="151">
        <v>23560</v>
      </c>
      <c r="AN103" s="151">
        <v>825005.51</v>
      </c>
      <c r="AO103" s="151">
        <v>9274</v>
      </c>
      <c r="AS103" s="151">
        <v>1799</v>
      </c>
      <c r="AT103" s="151">
        <v>30</v>
      </c>
      <c r="AU103" s="151">
        <v>272</v>
      </c>
      <c r="AV103" s="151">
        <v>4</v>
      </c>
      <c r="AW103" s="151">
        <v>28033</v>
      </c>
      <c r="AX103" s="151">
        <v>30138</v>
      </c>
      <c r="AY103" s="151">
        <v>5567</v>
      </c>
      <c r="BA103" s="151">
        <v>0.0005265508439051543</v>
      </c>
      <c r="BD103" s="151">
        <v>0</v>
      </c>
      <c r="BE103" s="151">
        <v>0</v>
      </c>
      <c r="BF103" s="151">
        <v>0</v>
      </c>
      <c r="BG103" s="151" t="s">
        <v>62</v>
      </c>
      <c r="BH103" s="151" t="s">
        <v>62</v>
      </c>
      <c r="BI103" s="151" t="s">
        <v>63</v>
      </c>
      <c r="BJ103" s="151" t="s">
        <v>63</v>
      </c>
      <c r="BK103" s="151" t="s">
        <v>62</v>
      </c>
      <c r="BL103" s="151" t="s">
        <v>62</v>
      </c>
      <c r="BN103" s="151" t="s">
        <v>62</v>
      </c>
      <c r="BO103" s="151" t="s">
        <v>62</v>
      </c>
      <c r="BP103" s="151" t="s">
        <v>62</v>
      </c>
      <c r="BQ103" s="151" t="s">
        <v>63</v>
      </c>
      <c r="BW103" s="172" t="s">
        <v>177</v>
      </c>
      <c r="BX103" s="172" t="s">
        <v>177</v>
      </c>
      <c r="BY103" s="172" t="s">
        <v>396</v>
      </c>
      <c r="CE103" s="174">
        <v>8</v>
      </c>
      <c r="CF103" s="174">
        <v>5.71</v>
      </c>
      <c r="CG103" s="174">
        <v>3.69</v>
      </c>
      <c r="CH103" s="174">
        <v>9.4</v>
      </c>
    </row>
    <row r="104" spans="1:86" s="151" customFormat="1" ht="11.25">
      <c r="A104" s="151" t="s">
        <v>397</v>
      </c>
      <c r="B104" s="172" t="s">
        <v>398</v>
      </c>
      <c r="C104" s="172" t="s">
        <v>399</v>
      </c>
      <c r="D104" s="149">
        <v>1790</v>
      </c>
      <c r="E104" s="149">
        <v>530</v>
      </c>
      <c r="F104" s="146">
        <f t="shared" si="11"/>
        <v>1260</v>
      </c>
      <c r="G104" s="149">
        <v>103</v>
      </c>
      <c r="H104" s="149">
        <v>6110</v>
      </c>
      <c r="I104" s="146">
        <f t="shared" si="12"/>
        <v>0</v>
      </c>
      <c r="J104" s="149">
        <v>5066</v>
      </c>
      <c r="K104" s="149">
        <v>4780</v>
      </c>
      <c r="L104" s="146">
        <f t="shared" si="13"/>
        <v>286</v>
      </c>
      <c r="M104" s="149">
        <v>251</v>
      </c>
      <c r="N104" s="162" t="s">
        <v>400</v>
      </c>
      <c r="O104" s="149">
        <v>1044</v>
      </c>
      <c r="P104" s="149">
        <v>828</v>
      </c>
      <c r="Q104" s="146">
        <f t="shared" si="14"/>
        <v>216</v>
      </c>
      <c r="R104" s="185">
        <v>47.3</v>
      </c>
      <c r="S104" s="185">
        <v>190</v>
      </c>
      <c r="T104" s="185">
        <v>9</v>
      </c>
      <c r="U104" s="149">
        <v>0</v>
      </c>
      <c r="V104" s="146" t="s">
        <v>177</v>
      </c>
      <c r="W104" s="149">
        <v>150926</v>
      </c>
      <c r="X104" s="149">
        <v>479</v>
      </c>
      <c r="Y104" s="149"/>
      <c r="Z104" s="221">
        <v>405</v>
      </c>
      <c r="AA104" s="149"/>
      <c r="AB104" s="221">
        <v>310</v>
      </c>
      <c r="AC104" s="149" t="s">
        <v>147</v>
      </c>
      <c r="AD104" s="149">
        <v>700</v>
      </c>
      <c r="AE104" s="149">
        <v>3700</v>
      </c>
      <c r="AF104" s="149">
        <v>465</v>
      </c>
      <c r="AG104" s="149">
        <v>2500</v>
      </c>
      <c r="AH104" s="151">
        <v>21230</v>
      </c>
      <c r="AI104" s="151">
        <v>645232.75</v>
      </c>
      <c r="AJ104" s="151">
        <v>2330</v>
      </c>
      <c r="AK104" s="151">
        <v>179772.76</v>
      </c>
      <c r="AM104" s="151">
        <v>23560</v>
      </c>
      <c r="AN104" s="151">
        <v>825005.51</v>
      </c>
      <c r="AO104" s="151">
        <v>9274</v>
      </c>
      <c r="AS104" s="151">
        <v>1799</v>
      </c>
      <c r="AT104" s="151">
        <v>30</v>
      </c>
      <c r="AU104" s="151">
        <v>272</v>
      </c>
      <c r="AV104" s="151">
        <v>4</v>
      </c>
      <c r="AW104" s="151">
        <v>28033</v>
      </c>
      <c r="AX104" s="151">
        <v>30138</v>
      </c>
      <c r="AY104" s="151">
        <v>5567</v>
      </c>
      <c r="BA104" s="151">
        <v>0.0005265508439051543</v>
      </c>
      <c r="BD104" s="151">
        <v>0</v>
      </c>
      <c r="BE104" s="151">
        <v>0</v>
      </c>
      <c r="BF104" s="151">
        <v>0</v>
      </c>
      <c r="BG104" s="151" t="s">
        <v>62</v>
      </c>
      <c r="BH104" s="151" t="s">
        <v>62</v>
      </c>
      <c r="BI104" s="151" t="s">
        <v>63</v>
      </c>
      <c r="BJ104" s="151" t="s">
        <v>63</v>
      </c>
      <c r="BK104" s="151" t="s">
        <v>62</v>
      </c>
      <c r="BL104" s="151" t="s">
        <v>62</v>
      </c>
      <c r="BN104" s="151" t="s">
        <v>62</v>
      </c>
      <c r="BO104" s="151" t="s">
        <v>62</v>
      </c>
      <c r="BP104" s="151" t="s">
        <v>62</v>
      </c>
      <c r="BQ104" s="151" t="s">
        <v>63</v>
      </c>
      <c r="BW104" s="172" t="s">
        <v>236</v>
      </c>
      <c r="BX104" s="172" t="s">
        <v>236</v>
      </c>
      <c r="BY104" s="177" t="s">
        <v>144</v>
      </c>
      <c r="CE104" s="174">
        <v>13</v>
      </c>
      <c r="CF104" s="174">
        <v>9</v>
      </c>
      <c r="CG104" s="174">
        <v>2.47</v>
      </c>
      <c r="CH104" s="174">
        <v>11.47</v>
      </c>
    </row>
    <row r="105" spans="1:86" s="151" customFormat="1" ht="11.25">
      <c r="A105" s="151" t="s">
        <v>401</v>
      </c>
      <c r="B105" s="172" t="s">
        <v>402</v>
      </c>
      <c r="C105" s="172" t="s">
        <v>403</v>
      </c>
      <c r="D105" s="242">
        <v>1032</v>
      </c>
      <c r="E105" s="149">
        <v>425</v>
      </c>
      <c r="F105" s="146">
        <f t="shared" si="11"/>
        <v>607</v>
      </c>
      <c r="G105" s="149">
        <v>38</v>
      </c>
      <c r="H105" s="149">
        <v>1900</v>
      </c>
      <c r="I105" s="146">
        <f t="shared" si="12"/>
        <v>-0.38000000000010914</v>
      </c>
      <c r="J105" s="149">
        <v>1481</v>
      </c>
      <c r="K105" s="149">
        <v>1322</v>
      </c>
      <c r="L105" s="146">
        <f t="shared" si="13"/>
        <v>159</v>
      </c>
      <c r="M105" s="149"/>
      <c r="N105" s="162"/>
      <c r="O105" s="149">
        <v>419.38</v>
      </c>
      <c r="P105" s="149">
        <v>368</v>
      </c>
      <c r="Q105" s="146">
        <f t="shared" si="14"/>
        <v>51.379999999999995</v>
      </c>
      <c r="R105" s="185">
        <v>45</v>
      </c>
      <c r="S105" s="185">
        <v>80</v>
      </c>
      <c r="T105" s="185">
        <v>10</v>
      </c>
      <c r="U105" s="149"/>
      <c r="V105" s="146" t="s">
        <v>177</v>
      </c>
      <c r="W105" s="149">
        <v>67584</v>
      </c>
      <c r="X105" s="149">
        <v>2</v>
      </c>
      <c r="Y105" s="149"/>
      <c r="Z105" s="221">
        <v>50</v>
      </c>
      <c r="AA105" s="149"/>
      <c r="AB105" s="221">
        <v>37.5</v>
      </c>
      <c r="AC105" s="149" t="s">
        <v>147</v>
      </c>
      <c r="AD105" s="149">
        <v>550</v>
      </c>
      <c r="AE105" s="149">
        <v>861</v>
      </c>
      <c r="AF105" s="149">
        <v>240</v>
      </c>
      <c r="AG105" s="149">
        <v>1500</v>
      </c>
      <c r="AH105" s="151">
        <v>21230</v>
      </c>
      <c r="AI105" s="151">
        <v>645232.75</v>
      </c>
      <c r="AJ105" s="151">
        <v>2330</v>
      </c>
      <c r="AK105" s="151">
        <v>179772.76</v>
      </c>
      <c r="AM105" s="151">
        <v>23560</v>
      </c>
      <c r="AN105" s="151">
        <v>825005.51</v>
      </c>
      <c r="AO105" s="151">
        <v>9274</v>
      </c>
      <c r="AS105" s="151">
        <v>1799</v>
      </c>
      <c r="AT105" s="151">
        <v>30</v>
      </c>
      <c r="AU105" s="151">
        <v>272</v>
      </c>
      <c r="AV105" s="151">
        <v>4</v>
      </c>
      <c r="AW105" s="151">
        <v>28033</v>
      </c>
      <c r="AX105" s="151">
        <v>30138</v>
      </c>
      <c r="AY105" s="151">
        <v>5567</v>
      </c>
      <c r="BA105" s="151">
        <v>0.0005265508439051543</v>
      </c>
      <c r="BD105" s="151">
        <v>0</v>
      </c>
      <c r="BE105" s="151">
        <v>0</v>
      </c>
      <c r="BF105" s="151">
        <v>0</v>
      </c>
      <c r="BG105" s="151" t="s">
        <v>62</v>
      </c>
      <c r="BH105" s="151" t="s">
        <v>62</v>
      </c>
      <c r="BI105" s="151" t="s">
        <v>63</v>
      </c>
      <c r="BJ105" s="151" t="s">
        <v>63</v>
      </c>
      <c r="BK105" s="151" t="s">
        <v>62</v>
      </c>
      <c r="BL105" s="151" t="s">
        <v>62</v>
      </c>
      <c r="BN105" s="151" t="s">
        <v>62</v>
      </c>
      <c r="BO105" s="151" t="s">
        <v>62</v>
      </c>
      <c r="BP105" s="151" t="s">
        <v>62</v>
      </c>
      <c r="BQ105" s="151" t="s">
        <v>63</v>
      </c>
      <c r="BW105" s="172" t="s">
        <v>177</v>
      </c>
      <c r="BX105" s="172" t="s">
        <v>236</v>
      </c>
      <c r="BY105" s="177" t="s">
        <v>144</v>
      </c>
      <c r="CE105" s="174">
        <v>3</v>
      </c>
      <c r="CF105" s="174">
        <v>1.81</v>
      </c>
      <c r="CG105" s="174">
        <v>1.68</v>
      </c>
      <c r="CH105" s="174">
        <v>3.49</v>
      </c>
    </row>
    <row r="106" spans="1:86" s="151" customFormat="1" ht="11.25">
      <c r="A106" s="151" t="s">
        <v>404</v>
      </c>
      <c r="B106" s="172" t="s">
        <v>405</v>
      </c>
      <c r="C106" s="172" t="s">
        <v>406</v>
      </c>
      <c r="D106" s="149">
        <v>1194.5</v>
      </c>
      <c r="E106" s="149">
        <v>429.5</v>
      </c>
      <c r="F106" s="146">
        <f t="shared" si="11"/>
        <v>765</v>
      </c>
      <c r="G106" s="149">
        <v>51</v>
      </c>
      <c r="H106" s="149">
        <f>4039+244</f>
        <v>4283</v>
      </c>
      <c r="I106" s="146">
        <f t="shared" si="12"/>
        <v>0</v>
      </c>
      <c r="J106" s="149">
        <f>2890+244</f>
        <v>3134</v>
      </c>
      <c r="K106" s="149">
        <f>2890+244</f>
        <v>3134</v>
      </c>
      <c r="L106" s="146">
        <f t="shared" si="13"/>
        <v>0</v>
      </c>
      <c r="M106" s="149">
        <v>2890</v>
      </c>
      <c r="N106" s="162" t="s">
        <v>407</v>
      </c>
      <c r="O106" s="149">
        <v>1149</v>
      </c>
      <c r="P106" s="149">
        <v>1140</v>
      </c>
      <c r="Q106" s="146">
        <f t="shared" si="14"/>
        <v>9</v>
      </c>
      <c r="R106" s="185">
        <v>44</v>
      </c>
      <c r="S106" s="149">
        <v>183</v>
      </c>
      <c r="T106" s="185">
        <v>6</v>
      </c>
      <c r="U106" s="149"/>
      <c r="V106" s="146" t="s">
        <v>177</v>
      </c>
      <c r="W106" s="149">
        <v>97253</v>
      </c>
      <c r="X106" s="149">
        <v>182</v>
      </c>
      <c r="Z106" s="221">
        <v>18</v>
      </c>
      <c r="AB106" s="221">
        <v>64</v>
      </c>
      <c r="AC106" s="149" t="s">
        <v>147</v>
      </c>
      <c r="AD106" s="149">
        <v>1760</v>
      </c>
      <c r="AE106" s="149">
        <v>768</v>
      </c>
      <c r="AF106" s="149">
        <v>288</v>
      </c>
      <c r="AG106" s="149">
        <v>250</v>
      </c>
      <c r="AH106" s="151">
        <v>21230</v>
      </c>
      <c r="AI106" s="151">
        <v>645232.75</v>
      </c>
      <c r="AJ106" s="151">
        <v>2330</v>
      </c>
      <c r="AK106" s="151">
        <v>179772.76</v>
      </c>
      <c r="AM106" s="151">
        <v>23560</v>
      </c>
      <c r="AN106" s="151">
        <v>825005.51</v>
      </c>
      <c r="AO106" s="151">
        <v>9274</v>
      </c>
      <c r="AS106" s="151">
        <v>1799</v>
      </c>
      <c r="AT106" s="151">
        <v>30</v>
      </c>
      <c r="AU106" s="151">
        <v>272</v>
      </c>
      <c r="AV106" s="151">
        <v>4</v>
      </c>
      <c r="AW106" s="151">
        <v>28033</v>
      </c>
      <c r="AX106" s="151">
        <v>30138</v>
      </c>
      <c r="AY106" s="151">
        <v>5567</v>
      </c>
      <c r="BA106" s="151">
        <v>0.0005265508439051543</v>
      </c>
      <c r="BD106" s="151">
        <v>0</v>
      </c>
      <c r="BE106" s="151">
        <v>0</v>
      </c>
      <c r="BF106" s="151">
        <v>0</v>
      </c>
      <c r="BG106" s="151" t="s">
        <v>62</v>
      </c>
      <c r="BH106" s="151" t="s">
        <v>62</v>
      </c>
      <c r="BI106" s="151" t="s">
        <v>63</v>
      </c>
      <c r="BJ106" s="151" t="s">
        <v>63</v>
      </c>
      <c r="BK106" s="151" t="s">
        <v>62</v>
      </c>
      <c r="BL106" s="151" t="s">
        <v>62</v>
      </c>
      <c r="BN106" s="151" t="s">
        <v>62</v>
      </c>
      <c r="BO106" s="151" t="s">
        <v>62</v>
      </c>
      <c r="BP106" s="151" t="s">
        <v>62</v>
      </c>
      <c r="BQ106" s="151" t="s">
        <v>63</v>
      </c>
      <c r="BW106" s="172" t="s">
        <v>177</v>
      </c>
      <c r="BX106" s="172" t="s">
        <v>177</v>
      </c>
      <c r="BY106" s="172" t="s">
        <v>237</v>
      </c>
      <c r="CE106" s="174">
        <v>6</v>
      </c>
      <c r="CF106" s="174">
        <v>5.83</v>
      </c>
      <c r="CG106" s="174">
        <v>1.11</v>
      </c>
      <c r="CH106" s="174">
        <v>6.94</v>
      </c>
    </row>
    <row r="107" spans="1:86" s="151" customFormat="1" ht="11.25">
      <c r="A107" s="151" t="s">
        <v>408</v>
      </c>
      <c r="B107" s="172" t="s">
        <v>409</v>
      </c>
      <c r="C107" s="172" t="s">
        <v>410</v>
      </c>
      <c r="D107" s="242">
        <v>360</v>
      </c>
      <c r="E107" s="149">
        <v>115</v>
      </c>
      <c r="F107" s="146">
        <f t="shared" si="11"/>
        <v>245</v>
      </c>
      <c r="G107" s="149">
        <v>108</v>
      </c>
      <c r="H107" s="149">
        <v>533</v>
      </c>
      <c r="I107" s="146">
        <f t="shared" si="12"/>
        <v>0</v>
      </c>
      <c r="J107" s="149">
        <v>265</v>
      </c>
      <c r="K107" s="149">
        <v>168</v>
      </c>
      <c r="L107" s="146">
        <f t="shared" si="13"/>
        <v>97</v>
      </c>
      <c r="M107" s="149">
        <v>0</v>
      </c>
      <c r="N107" s="162"/>
      <c r="O107" s="149">
        <v>268</v>
      </c>
      <c r="P107" s="149">
        <v>231</v>
      </c>
      <c r="Q107" s="146">
        <f t="shared" si="14"/>
        <v>37</v>
      </c>
      <c r="R107" s="185">
        <v>20</v>
      </c>
      <c r="S107" s="149">
        <v>8</v>
      </c>
      <c r="T107" s="149">
        <v>2</v>
      </c>
      <c r="U107" s="149">
        <v>0</v>
      </c>
      <c r="V107" s="146" t="s">
        <v>177</v>
      </c>
      <c r="W107" s="149">
        <v>16895</v>
      </c>
      <c r="X107" s="149">
        <v>397</v>
      </c>
      <c r="Y107" s="149">
        <v>0</v>
      </c>
      <c r="Z107" s="221">
        <v>0</v>
      </c>
      <c r="AA107" s="149">
        <v>0</v>
      </c>
      <c r="AB107" s="221">
        <v>0</v>
      </c>
      <c r="AC107" s="149" t="s">
        <v>147</v>
      </c>
      <c r="AD107" s="149">
        <v>6383</v>
      </c>
      <c r="AE107" s="149">
        <v>667</v>
      </c>
      <c r="AF107" s="149">
        <v>11</v>
      </c>
      <c r="AG107" s="149">
        <v>2072</v>
      </c>
      <c r="AH107" s="151">
        <v>21230</v>
      </c>
      <c r="AI107" s="151">
        <v>645232.75</v>
      </c>
      <c r="AJ107" s="151">
        <v>2330</v>
      </c>
      <c r="AK107" s="151">
        <v>179772.76</v>
      </c>
      <c r="AM107" s="151">
        <v>23560</v>
      </c>
      <c r="AN107" s="151">
        <v>825005.51</v>
      </c>
      <c r="AO107" s="151">
        <v>9274</v>
      </c>
      <c r="AS107" s="151">
        <v>1799</v>
      </c>
      <c r="AT107" s="151">
        <v>30</v>
      </c>
      <c r="AU107" s="151">
        <v>272</v>
      </c>
      <c r="AV107" s="151">
        <v>4</v>
      </c>
      <c r="AW107" s="151">
        <v>28033</v>
      </c>
      <c r="AX107" s="151">
        <v>30138</v>
      </c>
      <c r="AY107" s="151">
        <v>5567</v>
      </c>
      <c r="BA107" s="151">
        <v>0.0005265508439051543</v>
      </c>
      <c r="BD107" s="151">
        <v>0</v>
      </c>
      <c r="BE107" s="151">
        <v>0</v>
      </c>
      <c r="BF107" s="151">
        <v>0</v>
      </c>
      <c r="BG107" s="151" t="s">
        <v>62</v>
      </c>
      <c r="BH107" s="151" t="s">
        <v>62</v>
      </c>
      <c r="BI107" s="151" t="s">
        <v>63</v>
      </c>
      <c r="BJ107" s="151" t="s">
        <v>63</v>
      </c>
      <c r="BK107" s="151" t="s">
        <v>62</v>
      </c>
      <c r="BL107" s="151" t="s">
        <v>62</v>
      </c>
      <c r="BN107" s="151" t="s">
        <v>62</v>
      </c>
      <c r="BO107" s="151" t="s">
        <v>62</v>
      </c>
      <c r="BP107" s="151" t="s">
        <v>62</v>
      </c>
      <c r="BQ107" s="151" t="s">
        <v>63</v>
      </c>
      <c r="BW107" s="172" t="s">
        <v>177</v>
      </c>
      <c r="BX107" s="172" t="s">
        <v>177</v>
      </c>
      <c r="BY107" s="177" t="s">
        <v>144</v>
      </c>
      <c r="CE107" s="174">
        <v>5</v>
      </c>
      <c r="CF107" s="174">
        <v>1.38</v>
      </c>
      <c r="CG107" s="174">
        <v>0</v>
      </c>
      <c r="CH107" s="174">
        <v>1.38</v>
      </c>
    </row>
    <row r="108" spans="1:86" s="151" customFormat="1" ht="11.25">
      <c r="A108" s="151" t="s">
        <v>411</v>
      </c>
      <c r="B108" s="172" t="s">
        <v>412</v>
      </c>
      <c r="C108" s="172" t="s">
        <v>399</v>
      </c>
      <c r="D108" s="242">
        <v>125</v>
      </c>
      <c r="E108" s="149">
        <v>113</v>
      </c>
      <c r="F108" s="146">
        <f t="shared" si="11"/>
        <v>12</v>
      </c>
      <c r="G108" s="149"/>
      <c r="H108" s="149">
        <v>340</v>
      </c>
      <c r="I108" s="146">
        <f t="shared" si="12"/>
        <v>0</v>
      </c>
      <c r="J108" s="149">
        <v>38</v>
      </c>
      <c r="K108" s="149">
        <v>38</v>
      </c>
      <c r="L108" s="146">
        <f t="shared" si="13"/>
        <v>0</v>
      </c>
      <c r="M108" s="149">
        <v>30</v>
      </c>
      <c r="N108" s="162" t="s">
        <v>413</v>
      </c>
      <c r="O108" s="149">
        <v>302</v>
      </c>
      <c r="P108" s="149">
        <v>250</v>
      </c>
      <c r="Q108" s="146">
        <f t="shared" si="14"/>
        <v>52</v>
      </c>
      <c r="R108" s="185">
        <v>25</v>
      </c>
      <c r="S108" s="185">
        <v>10</v>
      </c>
      <c r="T108" s="185">
        <v>10</v>
      </c>
      <c r="U108" s="149">
        <v>0</v>
      </c>
      <c r="V108" s="146" t="s">
        <v>177</v>
      </c>
      <c r="W108" s="149">
        <v>9222</v>
      </c>
      <c r="X108" s="149">
        <v>0</v>
      </c>
      <c r="Y108" s="149">
        <v>350</v>
      </c>
      <c r="Z108" s="221">
        <f>Y108/30</f>
        <v>11.666666666666666</v>
      </c>
      <c r="AA108" s="149">
        <v>120</v>
      </c>
      <c r="AB108" s="221">
        <f>AA108/25</f>
        <v>4.8</v>
      </c>
      <c r="AC108" s="149" t="s">
        <v>147</v>
      </c>
      <c r="AD108" s="149">
        <v>1000</v>
      </c>
      <c r="AE108" s="149">
        <v>123</v>
      </c>
      <c r="AF108" s="149">
        <v>40</v>
      </c>
      <c r="AG108" s="149"/>
      <c r="AH108" s="151">
        <v>21230</v>
      </c>
      <c r="AI108" s="151">
        <v>645232.75</v>
      </c>
      <c r="AJ108" s="151">
        <v>2330</v>
      </c>
      <c r="AK108" s="151">
        <v>179772.76</v>
      </c>
      <c r="AM108" s="151">
        <v>23560</v>
      </c>
      <c r="AN108" s="151">
        <v>825005.51</v>
      </c>
      <c r="AO108" s="151">
        <v>9274</v>
      </c>
      <c r="AS108" s="151">
        <v>1799</v>
      </c>
      <c r="AT108" s="151">
        <v>30</v>
      </c>
      <c r="AU108" s="151">
        <v>272</v>
      </c>
      <c r="AV108" s="151">
        <v>4</v>
      </c>
      <c r="AW108" s="151">
        <v>28033</v>
      </c>
      <c r="AX108" s="151">
        <v>30138</v>
      </c>
      <c r="AY108" s="151">
        <v>5567</v>
      </c>
      <c r="BA108" s="151">
        <v>0.0005265508439051543</v>
      </c>
      <c r="BD108" s="151">
        <v>0</v>
      </c>
      <c r="BE108" s="151">
        <v>0</v>
      </c>
      <c r="BF108" s="151">
        <v>0</v>
      </c>
      <c r="BG108" s="151" t="s">
        <v>62</v>
      </c>
      <c r="BH108" s="151" t="s">
        <v>62</v>
      </c>
      <c r="BI108" s="151" t="s">
        <v>63</v>
      </c>
      <c r="BJ108" s="151" t="s">
        <v>63</v>
      </c>
      <c r="BK108" s="151" t="s">
        <v>62</v>
      </c>
      <c r="BL108" s="151" t="s">
        <v>62</v>
      </c>
      <c r="BN108" s="151" t="s">
        <v>62</v>
      </c>
      <c r="BO108" s="151" t="s">
        <v>62</v>
      </c>
      <c r="BP108" s="151" t="s">
        <v>62</v>
      </c>
      <c r="BQ108" s="151" t="s">
        <v>63</v>
      </c>
      <c r="BW108" s="172" t="s">
        <v>177</v>
      </c>
      <c r="BX108" s="172" t="s">
        <v>177</v>
      </c>
      <c r="BY108" s="177" t="s">
        <v>144</v>
      </c>
      <c r="CE108" s="174">
        <v>3</v>
      </c>
      <c r="CF108" s="174">
        <v>0.27</v>
      </c>
      <c r="CG108" s="174">
        <v>1.19</v>
      </c>
      <c r="CH108" s="174">
        <v>1.46</v>
      </c>
    </row>
    <row r="109" spans="1:85" s="14" customFormat="1" ht="11.25">
      <c r="A109" s="110"/>
      <c r="B109" s="111"/>
      <c r="C109" s="11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7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219"/>
      <c r="AA109" s="101"/>
      <c r="AB109" s="219"/>
      <c r="AC109" s="101"/>
      <c r="AD109" s="101"/>
      <c r="AE109" s="101"/>
      <c r="AF109" s="101"/>
      <c r="AG109" s="101"/>
      <c r="AH109" s="15"/>
      <c r="AJ109" s="15"/>
      <c r="AL109" s="15"/>
      <c r="AM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6"/>
      <c r="BB109" s="15"/>
      <c r="BD109" s="15"/>
      <c r="BE109" s="15"/>
      <c r="BF109" s="15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V109" s="18"/>
      <c r="BW109" s="138"/>
      <c r="BX109" s="138"/>
      <c r="BY109" s="138"/>
      <c r="BZ109" s="18"/>
      <c r="CA109" s="18"/>
      <c r="CB109" s="18"/>
      <c r="CC109" s="18"/>
      <c r="CD109" s="18"/>
      <c r="CE109" s="23"/>
      <c r="CF109" s="19"/>
      <c r="CG109" s="19"/>
    </row>
    <row r="110" spans="1:85" s="14" customFormat="1" ht="12.75">
      <c r="A110" s="112" t="s">
        <v>414</v>
      </c>
      <c r="B110" s="113"/>
      <c r="C110" s="113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7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219"/>
      <c r="AA110" s="101"/>
      <c r="AB110" s="219"/>
      <c r="AC110" s="101"/>
      <c r="AD110" s="101"/>
      <c r="AE110" s="101"/>
      <c r="AF110" s="101"/>
      <c r="AG110" s="101"/>
      <c r="AH110" s="15"/>
      <c r="AJ110" s="15"/>
      <c r="AL110" s="15"/>
      <c r="AM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6"/>
      <c r="BB110" s="15"/>
      <c r="BD110" s="15"/>
      <c r="BE110" s="15"/>
      <c r="BF110" s="15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V110" s="18"/>
      <c r="BW110" s="138"/>
      <c r="BX110" s="138"/>
      <c r="BY110" s="138"/>
      <c r="BZ110" s="18"/>
      <c r="CA110" s="18"/>
      <c r="CB110" s="18"/>
      <c r="CC110" s="18"/>
      <c r="CD110" s="18"/>
      <c r="CE110" s="23"/>
      <c r="CF110" s="19"/>
      <c r="CG110" s="19"/>
    </row>
    <row r="111" spans="1:85" s="14" customFormat="1" ht="10.5">
      <c r="A111" s="151" t="s">
        <v>415</v>
      </c>
      <c r="B111" s="172" t="s">
        <v>416</v>
      </c>
      <c r="C111" s="172" t="s">
        <v>417</v>
      </c>
      <c r="D111" s="149">
        <v>520</v>
      </c>
      <c r="E111" s="149">
        <v>400</v>
      </c>
      <c r="F111" s="146">
        <f>D111-E111</f>
        <v>120</v>
      </c>
      <c r="G111" s="149">
        <v>70</v>
      </c>
      <c r="H111" s="149">
        <v>900</v>
      </c>
      <c r="I111" s="146">
        <f>H111-(J111+O111)</f>
        <v>0</v>
      </c>
      <c r="J111" s="149">
        <v>200</v>
      </c>
      <c r="K111" s="149">
        <v>180</v>
      </c>
      <c r="L111" s="146">
        <v>20</v>
      </c>
      <c r="M111" s="149">
        <v>0</v>
      </c>
      <c r="N111" s="162"/>
      <c r="O111" s="149">
        <v>700</v>
      </c>
      <c r="P111" s="149">
        <v>650</v>
      </c>
      <c r="Q111" s="146">
        <f>O111-P111</f>
        <v>50</v>
      </c>
      <c r="R111" s="149">
        <v>40</v>
      </c>
      <c r="S111" s="149">
        <v>40</v>
      </c>
      <c r="T111" s="149">
        <v>9</v>
      </c>
      <c r="U111" s="149">
        <v>0</v>
      </c>
      <c r="V111" s="146" t="s">
        <v>177</v>
      </c>
      <c r="W111" s="149">
        <v>33000</v>
      </c>
      <c r="X111" s="149">
        <v>500</v>
      </c>
      <c r="Y111" s="149"/>
      <c r="Z111" s="221"/>
      <c r="AA111" s="149"/>
      <c r="AB111" s="221"/>
      <c r="AC111" s="149" t="s">
        <v>147</v>
      </c>
      <c r="AD111" s="149">
        <v>290000</v>
      </c>
      <c r="AE111" s="149">
        <v>1500</v>
      </c>
      <c r="AF111" s="149"/>
      <c r="AG111" s="149"/>
      <c r="AH111" s="151">
        <v>21230</v>
      </c>
      <c r="AI111" s="151">
        <v>645232.75</v>
      </c>
      <c r="AJ111" s="151">
        <v>2330</v>
      </c>
      <c r="AK111" s="151">
        <v>179772.76</v>
      </c>
      <c r="AL111" s="151"/>
      <c r="AM111" s="151">
        <v>23560</v>
      </c>
      <c r="AN111" s="151">
        <v>825005.51</v>
      </c>
      <c r="AO111" s="151">
        <v>9274</v>
      </c>
      <c r="AP111" s="151"/>
      <c r="AQ111" s="151"/>
      <c r="AR111" s="151"/>
      <c r="AS111" s="151">
        <v>1799</v>
      </c>
      <c r="AT111" s="151">
        <v>30</v>
      </c>
      <c r="AU111" s="151">
        <v>272</v>
      </c>
      <c r="AV111" s="151">
        <v>4</v>
      </c>
      <c r="AW111" s="151">
        <v>28033</v>
      </c>
      <c r="AX111" s="151">
        <v>30138</v>
      </c>
      <c r="AY111" s="151">
        <v>5567</v>
      </c>
      <c r="AZ111" s="151"/>
      <c r="BA111" s="151">
        <v>0.0005265508439051543</v>
      </c>
      <c r="BB111" s="151"/>
      <c r="BC111" s="151"/>
      <c r="BD111" s="151">
        <v>0</v>
      </c>
      <c r="BE111" s="151">
        <v>0</v>
      </c>
      <c r="BF111" s="151">
        <v>0</v>
      </c>
      <c r="BG111" s="151" t="s">
        <v>62</v>
      </c>
      <c r="BH111" s="151" t="s">
        <v>62</v>
      </c>
      <c r="BI111" s="151" t="s">
        <v>63</v>
      </c>
      <c r="BJ111" s="151" t="s">
        <v>63</v>
      </c>
      <c r="BK111" s="151" t="s">
        <v>62</v>
      </c>
      <c r="BL111" s="151" t="s">
        <v>62</v>
      </c>
      <c r="BM111" s="151"/>
      <c r="BN111" s="151" t="s">
        <v>62</v>
      </c>
      <c r="BO111" s="151" t="s">
        <v>62</v>
      </c>
      <c r="BP111" s="151" t="s">
        <v>62</v>
      </c>
      <c r="BQ111" s="151" t="s">
        <v>63</v>
      </c>
      <c r="BR111" s="151"/>
      <c r="BS111" s="151"/>
      <c r="BT111" s="151"/>
      <c r="BU111" s="151"/>
      <c r="BV111" s="151"/>
      <c r="BW111" s="172" t="s">
        <v>177</v>
      </c>
      <c r="BX111" s="172" t="s">
        <v>177</v>
      </c>
      <c r="BY111" s="172" t="s">
        <v>237</v>
      </c>
      <c r="BZ111" s="18"/>
      <c r="CA111" s="18"/>
      <c r="CB111" s="18"/>
      <c r="CC111" s="18"/>
      <c r="CD111" s="18"/>
      <c r="CE111" s="23"/>
      <c r="CF111" s="19"/>
      <c r="CG111" s="19"/>
    </row>
    <row r="112" ht="12.75"/>
    <row r="113" spans="1:86" s="200" customFormat="1" ht="11.25">
      <c r="A113" s="200" t="s">
        <v>436</v>
      </c>
      <c r="B113" s="201"/>
      <c r="C113" s="201"/>
      <c r="D113" s="202">
        <f>SUM(D9:D111)</f>
        <v>43596.21</v>
      </c>
      <c r="E113" s="202">
        <f>SUM(E9:E111)</f>
        <v>21347.72</v>
      </c>
      <c r="F113" s="202">
        <f>SUM(F9:F111)</f>
        <v>21981.8</v>
      </c>
      <c r="G113" s="202">
        <f>SUM(G9:G111)</f>
        <v>3452.33</v>
      </c>
      <c r="H113" s="202">
        <f>SUM(H9:H111)</f>
        <v>124213.15</v>
      </c>
      <c r="I113" s="202"/>
      <c r="J113" s="202">
        <f>SUM(J9:J111)</f>
        <v>92456.5</v>
      </c>
      <c r="K113" s="202">
        <f>SUM(K9:K111)</f>
        <v>82385.03</v>
      </c>
      <c r="L113" s="202">
        <f>SUM(L9:L111)</f>
        <v>10066.470000000001</v>
      </c>
      <c r="M113" s="202">
        <f>SUM(M9:M111)</f>
        <v>16604.6</v>
      </c>
      <c r="N113" s="203"/>
      <c r="O113" s="202">
        <f>SUM(O9:O111)</f>
        <v>29163.079999999998</v>
      </c>
      <c r="P113" s="202">
        <f>SUM(P9:P111)</f>
        <v>25263.36</v>
      </c>
      <c r="Q113" s="202">
        <f>SUM(Q9:Q111)</f>
        <v>3427.93</v>
      </c>
      <c r="R113" s="202"/>
      <c r="S113" s="202">
        <f>SUM(S9:S111)</f>
        <v>4224</v>
      </c>
      <c r="T113" s="202">
        <f>SUM(T9:T111)</f>
        <v>445</v>
      </c>
      <c r="U113" s="202">
        <f>SUM(U9:U111)</f>
        <v>44</v>
      </c>
      <c r="V113" s="202"/>
      <c r="W113" s="202">
        <f>SUM(W9:W111)</f>
        <v>2260526</v>
      </c>
      <c r="X113" s="202">
        <f>SUM(X9:X111)</f>
        <v>25900</v>
      </c>
      <c r="Y113" s="202"/>
      <c r="Z113" s="202">
        <f>SUM(Z9:Z111)</f>
        <v>2294.316666666666</v>
      </c>
      <c r="AA113" s="202"/>
      <c r="AB113" s="202">
        <f>SUM(AB9:AB111)</f>
        <v>3470.21</v>
      </c>
      <c r="AC113" s="202"/>
      <c r="AD113" s="202">
        <f>SUM(AD9:AD111)</f>
        <v>359480</v>
      </c>
      <c r="AE113" s="202">
        <f>SUM(AE9:AE111)</f>
        <v>36277</v>
      </c>
      <c r="AF113" s="202">
        <f>SUM(AF9:AF111)</f>
        <v>9075</v>
      </c>
      <c r="AG113" s="202">
        <f>SUM(AG9:AG111)</f>
        <v>45429</v>
      </c>
      <c r="AH113" s="202"/>
      <c r="AJ113" s="202"/>
      <c r="AL113" s="202"/>
      <c r="AM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4"/>
      <c r="BB113" s="202"/>
      <c r="BD113" s="202"/>
      <c r="BE113" s="202"/>
      <c r="BF113" s="202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V113" s="206"/>
      <c r="BW113" s="207"/>
      <c r="BX113" s="207"/>
      <c r="BY113" s="207"/>
      <c r="BZ113" s="206"/>
      <c r="CA113" s="206"/>
      <c r="CB113" s="206"/>
      <c r="CC113" s="206"/>
      <c r="CD113" s="206"/>
      <c r="CE113" s="202">
        <f>SUM(CE9:CE111)</f>
        <v>289</v>
      </c>
      <c r="CF113" s="202">
        <f>SUM(CF9:CF111)</f>
        <v>204.50000000000003</v>
      </c>
      <c r="CG113" s="202">
        <f>SUM(CG9:CG111)</f>
        <v>76.69999999999999</v>
      </c>
      <c r="CH113" s="202">
        <f>SUM(CH9:CH111)</f>
        <v>281.2</v>
      </c>
    </row>
    <row r="114" spans="2:86" s="200" customFormat="1" ht="11.25">
      <c r="B114" s="201"/>
      <c r="C114" s="201"/>
      <c r="E114" s="202"/>
      <c r="F114" s="202"/>
      <c r="G114" s="202"/>
      <c r="H114" s="202"/>
      <c r="I114" s="202"/>
      <c r="J114" s="202"/>
      <c r="K114" s="202"/>
      <c r="L114" s="202"/>
      <c r="M114" s="202"/>
      <c r="N114" s="203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35"/>
      <c r="Z114" s="236"/>
      <c r="AA114" s="235"/>
      <c r="AB114" s="236"/>
      <c r="AC114" s="202"/>
      <c r="AD114" s="202"/>
      <c r="AE114" s="202"/>
      <c r="AF114" s="202"/>
      <c r="AG114" s="202"/>
      <c r="AH114" s="202"/>
      <c r="AJ114" s="202"/>
      <c r="AL114" s="202"/>
      <c r="AM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4"/>
      <c r="BB114" s="202"/>
      <c r="BD114" s="202"/>
      <c r="BE114" s="202"/>
      <c r="BF114" s="202"/>
      <c r="BG114" s="205"/>
      <c r="BH114" s="205"/>
      <c r="BI114" s="205"/>
      <c r="BJ114" s="205"/>
      <c r="BK114" s="205"/>
      <c r="BL114" s="205"/>
      <c r="BM114" s="205"/>
      <c r="BN114" s="205"/>
      <c r="BO114" s="205"/>
      <c r="BP114" s="205"/>
      <c r="BQ114" s="205"/>
      <c r="BV114" s="206"/>
      <c r="BW114" s="207"/>
      <c r="BX114" s="207"/>
      <c r="BY114" s="207"/>
      <c r="BZ114" s="206"/>
      <c r="CA114" s="206"/>
      <c r="CB114" s="206"/>
      <c r="CC114" s="206"/>
      <c r="CD114" s="206"/>
      <c r="CE114" s="202"/>
      <c r="CF114" s="202"/>
      <c r="CG114" s="202"/>
      <c r="CH114" s="202"/>
    </row>
    <row r="115" spans="1:85" s="200" customFormat="1" ht="11.25">
      <c r="A115" s="200" t="s">
        <v>437</v>
      </c>
      <c r="B115" s="201"/>
      <c r="C115" s="201"/>
      <c r="D115" s="208">
        <f>AVERAGE(D9:D50,D53:D67,D70:D89,D92:D108,D111)</f>
        <v>581.2828</v>
      </c>
      <c r="E115" s="234" t="s">
        <v>458</v>
      </c>
      <c r="F115" s="208"/>
      <c r="G115" s="208"/>
      <c r="H115" s="208"/>
      <c r="I115" s="208"/>
      <c r="J115" s="208"/>
      <c r="K115" s="208"/>
      <c r="L115" s="202"/>
      <c r="M115" s="202"/>
      <c r="N115" s="203"/>
      <c r="O115" s="202"/>
      <c r="P115" s="202"/>
      <c r="Q115" s="202"/>
      <c r="R115" s="208">
        <f>AVERAGE(R9,R10,R23,R31,R45,R46,R48:R50,R53:R67,R70,R71,R75,R77:R80,R84,R87:R89,R92,R93,R95:R108,R111)</f>
        <v>44.83461538461539</v>
      </c>
      <c r="S115" s="208">
        <f>AVERAGE(S9,S10,S23,S31,S45,S46,S48:S50,S53:S67,S70,S71,S75,S77:S80,S84,S87:S89,S92,S93,S95:S108,S111)</f>
        <v>79.48076923076923</v>
      </c>
      <c r="T115" s="208">
        <f>AVERAGE(T9,T10,T23,T31,T45,T46,T48:T50,T53:T67,T70,T71,T75,T77:T80,T84,T87:T89,T92,T93,T95:T108,T111)</f>
        <v>8.51923076923077</v>
      </c>
      <c r="U115" s="202"/>
      <c r="V115" s="202"/>
      <c r="W115" s="202"/>
      <c r="X115" s="202"/>
      <c r="Y115" s="202"/>
      <c r="Z115" s="210"/>
      <c r="AA115" s="202"/>
      <c r="AB115" s="210"/>
      <c r="AC115" s="202"/>
      <c r="AD115" s="202"/>
      <c r="AE115" s="202"/>
      <c r="AF115" s="202"/>
      <c r="AG115" s="202"/>
      <c r="AH115" s="202"/>
      <c r="AJ115" s="202"/>
      <c r="AL115" s="202"/>
      <c r="AM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4"/>
      <c r="BB115" s="202"/>
      <c r="BD115" s="202"/>
      <c r="BE115" s="202"/>
      <c r="BF115" s="202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V115" s="206"/>
      <c r="BW115" s="207"/>
      <c r="BX115" s="207"/>
      <c r="BY115" s="207"/>
      <c r="BZ115" s="206"/>
      <c r="CA115" s="206"/>
      <c r="CB115" s="206"/>
      <c r="CC115" s="206"/>
      <c r="CD115" s="206"/>
      <c r="CE115" s="209"/>
      <c r="CF115" s="210"/>
      <c r="CG115" s="210"/>
    </row>
    <row r="116" spans="1:85" s="200" customFormat="1" ht="11.25">
      <c r="A116" s="200" t="s">
        <v>438</v>
      </c>
      <c r="B116" s="201"/>
      <c r="C116" s="201"/>
      <c r="D116" s="208">
        <f>MEDIAN(D9:D50,D53:D67,D70:D89,D92:D108,D111)</f>
        <v>335</v>
      </c>
      <c r="E116" s="234" t="s">
        <v>458</v>
      </c>
      <c r="F116" s="208"/>
      <c r="G116" s="208"/>
      <c r="H116" s="208"/>
      <c r="I116" s="208"/>
      <c r="J116" s="208"/>
      <c r="K116" s="208"/>
      <c r="L116" s="202"/>
      <c r="M116" s="202"/>
      <c r="N116" s="203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10"/>
      <c r="AA116" s="202"/>
      <c r="AB116" s="210"/>
      <c r="AC116" s="202"/>
      <c r="AD116" s="202"/>
      <c r="AE116" s="202"/>
      <c r="AF116" s="202"/>
      <c r="AG116" s="202"/>
      <c r="AH116" s="202"/>
      <c r="AJ116" s="202"/>
      <c r="AL116" s="202"/>
      <c r="AM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4"/>
      <c r="BB116" s="202"/>
      <c r="BD116" s="202"/>
      <c r="BE116" s="202"/>
      <c r="BF116" s="202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V116" s="206"/>
      <c r="BW116" s="207"/>
      <c r="BX116" s="207"/>
      <c r="BY116" s="207"/>
      <c r="BZ116" s="206"/>
      <c r="CA116" s="206"/>
      <c r="CB116" s="206"/>
      <c r="CC116" s="206"/>
      <c r="CD116" s="206"/>
      <c r="CE116" s="209"/>
      <c r="CF116" s="210"/>
      <c r="CG116" s="210"/>
    </row>
    <row r="117" spans="1:85" s="200" customFormat="1" ht="11.25">
      <c r="A117" s="200" t="s">
        <v>177</v>
      </c>
      <c r="B117" s="201"/>
      <c r="C117" s="201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3"/>
      <c r="O117" s="202"/>
      <c r="P117" s="202"/>
      <c r="Q117" s="202"/>
      <c r="R117" s="202"/>
      <c r="S117" s="202"/>
      <c r="T117" s="202"/>
      <c r="U117" s="202"/>
      <c r="V117" s="202">
        <f>COUNTIF(V9:V111,"sì")</f>
        <v>46</v>
      </c>
      <c r="W117" s="202"/>
      <c r="X117" s="202"/>
      <c r="Y117" s="202"/>
      <c r="Z117" s="210"/>
      <c r="AA117" s="202"/>
      <c r="AB117" s="210"/>
      <c r="AC117" s="202"/>
      <c r="AD117" s="202"/>
      <c r="AE117" s="202"/>
      <c r="AF117" s="202"/>
      <c r="AG117" s="202"/>
      <c r="AH117" s="202"/>
      <c r="AJ117" s="202"/>
      <c r="AL117" s="202"/>
      <c r="AM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4"/>
      <c r="BB117" s="202"/>
      <c r="BD117" s="202"/>
      <c r="BE117" s="202"/>
      <c r="BF117" s="202"/>
      <c r="BG117" s="205"/>
      <c r="BH117" s="205"/>
      <c r="BI117" s="205"/>
      <c r="BJ117" s="205"/>
      <c r="BK117" s="205"/>
      <c r="BL117" s="205"/>
      <c r="BM117" s="205"/>
      <c r="BN117" s="205"/>
      <c r="BO117" s="205"/>
      <c r="BP117" s="205"/>
      <c r="BQ117" s="205"/>
      <c r="BV117" s="206"/>
      <c r="BW117" s="202">
        <f>COUNTIF(BW9:BW111,"sì")</f>
        <v>32</v>
      </c>
      <c r="BX117" s="202">
        <f>COUNTIF(BX9:BX111,"sì")</f>
        <v>35</v>
      </c>
      <c r="BY117" s="207"/>
      <c r="BZ117" s="206"/>
      <c r="CA117" s="206"/>
      <c r="CB117" s="206"/>
      <c r="CC117" s="206"/>
      <c r="CD117" s="206"/>
      <c r="CE117" s="209"/>
      <c r="CF117" s="210"/>
      <c r="CG117" s="210"/>
    </row>
    <row r="118" spans="1:85" s="200" customFormat="1" ht="11.25">
      <c r="A118" s="200" t="s">
        <v>194</v>
      </c>
      <c r="B118" s="201"/>
      <c r="C118" s="201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3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10"/>
      <c r="AA118" s="202"/>
      <c r="AB118" s="210"/>
      <c r="AC118" s="202"/>
      <c r="AD118" s="202"/>
      <c r="AE118" s="202"/>
      <c r="AF118" s="202"/>
      <c r="AG118" s="202"/>
      <c r="AH118" s="202"/>
      <c r="AJ118" s="202"/>
      <c r="AL118" s="202"/>
      <c r="AM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4"/>
      <c r="BB118" s="202"/>
      <c r="BD118" s="202"/>
      <c r="BE118" s="202"/>
      <c r="BF118" s="202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V118" s="206"/>
      <c r="BW118" s="202">
        <f>COUNTIF(BW9:BW111,"no")</f>
        <v>5</v>
      </c>
      <c r="BX118" s="202">
        <f>COUNTIF(BX9:BX111,"no")</f>
        <v>0</v>
      </c>
      <c r="BY118" s="202">
        <f>COUNTIF(BY9:BY111,"no")</f>
        <v>6</v>
      </c>
      <c r="BZ118" s="206"/>
      <c r="CA118" s="206"/>
      <c r="CB118" s="206"/>
      <c r="CC118" s="206"/>
      <c r="CD118" s="206"/>
      <c r="CE118" s="209"/>
      <c r="CF118" s="210"/>
      <c r="CG118" s="210"/>
    </row>
    <row r="119" spans="1:85" s="200" customFormat="1" ht="11.25">
      <c r="A119" s="200" t="s">
        <v>236</v>
      </c>
      <c r="B119" s="201"/>
      <c r="C119" s="201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3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10"/>
      <c r="AA119" s="202"/>
      <c r="AB119" s="210"/>
      <c r="AC119" s="202"/>
      <c r="AD119" s="202"/>
      <c r="AE119" s="202"/>
      <c r="AF119" s="202"/>
      <c r="AG119" s="202"/>
      <c r="AH119" s="202"/>
      <c r="AJ119" s="202"/>
      <c r="AL119" s="202"/>
      <c r="AM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4"/>
      <c r="BB119" s="202"/>
      <c r="BD119" s="202"/>
      <c r="BE119" s="202"/>
      <c r="BF119" s="202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V119" s="206"/>
      <c r="BW119" s="202">
        <f>COUNTIF(BW9:BW111,"parzialmente")</f>
        <v>17</v>
      </c>
      <c r="BX119" s="202">
        <f>COUNTIF(BX9:BX111,"parzialmente")</f>
        <v>19</v>
      </c>
      <c r="BY119" s="202"/>
      <c r="BZ119" s="206"/>
      <c r="CA119" s="206"/>
      <c r="CB119" s="206"/>
      <c r="CC119" s="206"/>
      <c r="CD119" s="206"/>
      <c r="CE119" s="209"/>
      <c r="CF119" s="210"/>
      <c r="CG119" s="210"/>
    </row>
    <row r="120" spans="1:85" s="14" customFormat="1" ht="11.25">
      <c r="A120" s="200" t="s">
        <v>144</v>
      </c>
      <c r="B120" s="123"/>
      <c r="C120" s="123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07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9"/>
      <c r="AA120" s="15"/>
      <c r="AB120" s="19"/>
      <c r="AC120" s="15"/>
      <c r="AD120" s="15"/>
      <c r="AE120" s="15"/>
      <c r="AF120" s="15"/>
      <c r="AG120" s="15"/>
      <c r="AH120" s="15"/>
      <c r="AJ120" s="15"/>
      <c r="AL120" s="15"/>
      <c r="AM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6"/>
      <c r="BB120" s="15"/>
      <c r="BD120" s="15"/>
      <c r="BE120" s="15"/>
      <c r="BF120" s="15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V120" s="18"/>
      <c r="BW120" s="138"/>
      <c r="BX120" s="138"/>
      <c r="BY120" s="202">
        <f>COUNTIF(BY9:BY111,"MSS/DVR")</f>
        <v>31</v>
      </c>
      <c r="BZ120" s="18"/>
      <c r="CA120" s="18"/>
      <c r="CB120" s="18"/>
      <c r="CC120" s="18"/>
      <c r="CD120" s="18"/>
      <c r="CE120" s="23"/>
      <c r="CF120" s="19"/>
      <c r="CG120" s="19"/>
    </row>
    <row r="121" spans="1:85" s="14" customFormat="1" ht="11.25">
      <c r="A121" s="200" t="s">
        <v>237</v>
      </c>
      <c r="B121" s="123"/>
      <c r="C121" s="123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07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9"/>
      <c r="AA121" s="15"/>
      <c r="AB121" s="19"/>
      <c r="AC121" s="15"/>
      <c r="AD121" s="15"/>
      <c r="AE121" s="15"/>
      <c r="AF121" s="15"/>
      <c r="AG121" s="15"/>
      <c r="AH121" s="15"/>
      <c r="AJ121" s="15"/>
      <c r="AL121" s="15"/>
      <c r="AM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6"/>
      <c r="BB121" s="15"/>
      <c r="BD121" s="15"/>
      <c r="BE121" s="15"/>
      <c r="BF121" s="15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V121" s="18"/>
      <c r="BW121" s="138"/>
      <c r="BX121" s="138"/>
      <c r="BY121" s="202">
        <f>COUNTIF(BY9:BY111,"DVR")</f>
        <v>10</v>
      </c>
      <c r="BZ121" s="18"/>
      <c r="CA121" s="18"/>
      <c r="CB121" s="18"/>
      <c r="CC121" s="18"/>
      <c r="CD121" s="18"/>
      <c r="CE121" s="23"/>
      <c r="CF121" s="19"/>
      <c r="CG121" s="19"/>
    </row>
    <row r="122" spans="1:85" s="14" customFormat="1" ht="11.25">
      <c r="A122" s="200" t="s">
        <v>232</v>
      </c>
      <c r="B122" s="123"/>
      <c r="C122" s="123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07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9"/>
      <c r="AA122" s="15"/>
      <c r="AB122" s="19"/>
      <c r="AC122" s="15"/>
      <c r="AD122" s="15"/>
      <c r="AE122" s="15"/>
      <c r="AF122" s="15"/>
      <c r="AG122" s="15"/>
      <c r="AH122" s="15"/>
      <c r="AJ122" s="15"/>
      <c r="AL122" s="15"/>
      <c r="AM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6"/>
      <c r="BB122" s="15"/>
      <c r="BD122" s="15"/>
      <c r="BE122" s="15"/>
      <c r="BF122" s="15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V122" s="18"/>
      <c r="BW122" s="138"/>
      <c r="BX122" s="138"/>
      <c r="BY122" s="202">
        <f>COUNTIF(BY9:BY111,"MSS")</f>
        <v>2</v>
      </c>
      <c r="BZ122" s="18"/>
      <c r="CA122" s="18"/>
      <c r="CB122" s="18"/>
      <c r="CC122" s="18"/>
      <c r="CD122" s="18"/>
      <c r="CE122" s="23"/>
      <c r="CF122" s="19"/>
      <c r="CG122" s="19"/>
    </row>
    <row r="123" spans="2:85" s="14" customFormat="1" ht="10.5">
      <c r="B123" s="123"/>
      <c r="C123" s="123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07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9"/>
      <c r="AA123" s="15"/>
      <c r="AB123" s="19"/>
      <c r="AC123" s="15"/>
      <c r="AD123" s="15"/>
      <c r="AE123" s="15"/>
      <c r="AF123" s="15"/>
      <c r="AG123" s="15"/>
      <c r="AH123" s="15"/>
      <c r="AJ123" s="15"/>
      <c r="AL123" s="15"/>
      <c r="AM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6"/>
      <c r="BB123" s="15"/>
      <c r="BD123" s="15"/>
      <c r="BE123" s="15"/>
      <c r="BF123" s="15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V123" s="18"/>
      <c r="BW123" s="138"/>
      <c r="BX123" s="138"/>
      <c r="BY123" s="138"/>
      <c r="BZ123" s="18"/>
      <c r="CA123" s="18"/>
      <c r="CB123" s="18"/>
      <c r="CC123" s="18"/>
      <c r="CD123" s="18"/>
      <c r="CE123" s="23"/>
      <c r="CF123" s="19"/>
      <c r="CG123" s="19"/>
    </row>
    <row r="124" spans="2:85" s="14" customFormat="1" ht="10.5">
      <c r="B124" s="123"/>
      <c r="C124" s="123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07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9"/>
      <c r="AA124" s="15"/>
      <c r="AB124" s="19"/>
      <c r="AC124" s="15"/>
      <c r="AD124" s="15"/>
      <c r="AE124" s="15"/>
      <c r="AF124" s="15"/>
      <c r="AG124" s="15"/>
      <c r="AH124" s="15"/>
      <c r="AJ124" s="15"/>
      <c r="AL124" s="15"/>
      <c r="AM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6"/>
      <c r="BB124" s="15"/>
      <c r="BD124" s="15"/>
      <c r="BE124" s="15"/>
      <c r="BF124" s="15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V124" s="18"/>
      <c r="BW124" s="138"/>
      <c r="BX124" s="138"/>
      <c r="BY124" s="138"/>
      <c r="BZ124" s="18"/>
      <c r="CA124" s="18"/>
      <c r="CB124" s="18"/>
      <c r="CC124" s="18"/>
      <c r="CD124" s="18"/>
      <c r="CE124" s="23"/>
      <c r="CF124" s="19"/>
      <c r="CG124" s="19"/>
    </row>
    <row r="125" spans="1:85" s="14" customFormat="1" ht="10.5">
      <c r="A125" s="231" t="s">
        <v>453</v>
      </c>
      <c r="B125" s="123">
        <f>L113+Q113</f>
        <v>13494.400000000001</v>
      </c>
      <c r="C125" s="123" t="s">
        <v>459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07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9"/>
      <c r="AA125" s="15"/>
      <c r="AB125" s="19"/>
      <c r="AC125" s="15"/>
      <c r="AD125" s="15"/>
      <c r="AE125" s="15"/>
      <c r="AF125" s="15"/>
      <c r="AG125" s="15"/>
      <c r="AH125" s="15"/>
      <c r="AJ125" s="15"/>
      <c r="AL125" s="15"/>
      <c r="AM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6"/>
      <c r="BB125" s="15"/>
      <c r="BD125" s="15"/>
      <c r="BE125" s="15"/>
      <c r="BF125" s="15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V125" s="18"/>
      <c r="BW125" s="138"/>
      <c r="BX125" s="138"/>
      <c r="BY125" s="138"/>
      <c r="BZ125" s="18"/>
      <c r="CA125" s="18"/>
      <c r="CB125" s="18"/>
      <c r="CC125" s="18"/>
      <c r="CD125" s="18"/>
      <c r="CE125" s="23"/>
      <c r="CF125" s="19"/>
      <c r="CG125" s="19"/>
    </row>
    <row r="126" spans="2:85" s="14" customFormat="1" ht="10.5">
      <c r="B126" s="123">
        <f>K113+P113</f>
        <v>107648.39</v>
      </c>
      <c r="C126" s="123" t="s">
        <v>454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07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9"/>
      <c r="AC126" s="15"/>
      <c r="AD126" s="15"/>
      <c r="AE126" s="15"/>
      <c r="AF126" s="15"/>
      <c r="AG126" s="15"/>
      <c r="AH126" s="15"/>
      <c r="AJ126" s="15"/>
      <c r="AL126" s="15"/>
      <c r="AM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6"/>
      <c r="BB126" s="15"/>
      <c r="BD126" s="15"/>
      <c r="BE126" s="15"/>
      <c r="BF126" s="15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V126" s="18"/>
      <c r="BW126" s="138"/>
      <c r="BX126" s="138"/>
      <c r="BY126" s="138"/>
      <c r="BZ126" s="18"/>
      <c r="CA126" s="18"/>
      <c r="CB126" s="18"/>
      <c r="CC126" s="18"/>
      <c r="CD126" s="18"/>
      <c r="CE126" s="23"/>
      <c r="CF126" s="19"/>
      <c r="CG126" s="19"/>
    </row>
    <row r="127" spans="2:85" s="14" customFormat="1" ht="10.5">
      <c r="B127" s="123">
        <f>AE113+AG113</f>
        <v>81706</v>
      </c>
      <c r="C127" s="123" t="s">
        <v>460</v>
      </c>
      <c r="D127" s="15"/>
      <c r="E127" s="15"/>
      <c r="F127" s="15"/>
      <c r="G127" s="15"/>
      <c r="H127" s="15"/>
      <c r="I127" s="15"/>
      <c r="J127" s="114"/>
      <c r="K127" s="15"/>
      <c r="L127" s="15"/>
      <c r="M127" s="15"/>
      <c r="N127" s="107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9"/>
      <c r="AC127" s="15"/>
      <c r="AD127" s="15"/>
      <c r="AE127" s="15"/>
      <c r="AF127" s="15"/>
      <c r="AG127" s="15"/>
      <c r="AH127" s="15"/>
      <c r="AJ127" s="15"/>
      <c r="AL127" s="15"/>
      <c r="AM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6"/>
      <c r="BB127" s="15"/>
      <c r="BD127" s="15"/>
      <c r="BE127" s="15"/>
      <c r="BF127" s="15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V127" s="18"/>
      <c r="BW127" s="138"/>
      <c r="BX127" s="138"/>
      <c r="BY127" s="138"/>
      <c r="BZ127" s="18"/>
      <c r="CA127" s="18"/>
      <c r="CB127" s="18"/>
      <c r="CC127" s="18"/>
      <c r="CD127" s="18"/>
      <c r="CE127" s="23"/>
      <c r="CF127" s="19"/>
      <c r="CG127" s="19"/>
    </row>
    <row r="128" spans="2:85" s="14" customFormat="1" ht="10.5">
      <c r="B128" s="123"/>
      <c r="C128" s="123"/>
      <c r="D128" s="15"/>
      <c r="E128" s="15"/>
      <c r="F128" s="15"/>
      <c r="G128" s="15"/>
      <c r="H128" s="15"/>
      <c r="I128" s="15"/>
      <c r="J128" s="103"/>
      <c r="K128" s="15"/>
      <c r="L128" s="15"/>
      <c r="M128" s="15"/>
      <c r="N128" s="107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9"/>
      <c r="AA128" s="15"/>
      <c r="AB128" s="19"/>
      <c r="AC128" s="15"/>
      <c r="AD128" s="15"/>
      <c r="AE128" s="15"/>
      <c r="AF128" s="15"/>
      <c r="AG128" s="15"/>
      <c r="AH128" s="15"/>
      <c r="AJ128" s="15"/>
      <c r="AL128" s="15"/>
      <c r="AM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6"/>
      <c r="BB128" s="15"/>
      <c r="BD128" s="15"/>
      <c r="BE128" s="15"/>
      <c r="BF128" s="15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V128" s="18"/>
      <c r="BW128" s="138"/>
      <c r="BX128" s="138"/>
      <c r="BY128" s="138"/>
      <c r="BZ128" s="18"/>
      <c r="CA128" s="18"/>
      <c r="CB128" s="18"/>
      <c r="CC128" s="18"/>
      <c r="CD128" s="18"/>
      <c r="CE128" s="23"/>
      <c r="CF128" s="19"/>
      <c r="CG128" s="19"/>
    </row>
    <row r="129" spans="2:85" s="14" customFormat="1" ht="10.5">
      <c r="B129" s="244">
        <f>E113/D113</f>
        <v>0.48966917078342365</v>
      </c>
      <c r="C129" s="123" t="s">
        <v>465</v>
      </c>
      <c r="D129" s="15"/>
      <c r="E129" s="15"/>
      <c r="F129" s="15"/>
      <c r="G129" s="15"/>
      <c r="H129" s="15"/>
      <c r="I129" s="15"/>
      <c r="J129" s="102"/>
      <c r="K129" s="15"/>
      <c r="L129" s="15"/>
      <c r="M129" s="15"/>
      <c r="N129" s="107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9"/>
      <c r="AA129" s="15"/>
      <c r="AB129" s="19"/>
      <c r="AC129" s="15"/>
      <c r="AD129" s="15"/>
      <c r="AE129" s="15"/>
      <c r="AF129" s="15"/>
      <c r="AG129" s="15"/>
      <c r="AH129" s="15"/>
      <c r="AJ129" s="15"/>
      <c r="AL129" s="15"/>
      <c r="AM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6"/>
      <c r="BB129" s="15"/>
      <c r="BD129" s="15"/>
      <c r="BE129" s="15"/>
      <c r="BF129" s="15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V129" s="18"/>
      <c r="BW129" s="138"/>
      <c r="BX129" s="138"/>
      <c r="BY129" s="138"/>
      <c r="BZ129" s="18"/>
      <c r="CA129" s="18"/>
      <c r="CB129" s="18"/>
      <c r="CC129" s="18"/>
      <c r="CD129" s="18"/>
      <c r="CE129" s="23"/>
      <c r="CF129" s="19"/>
      <c r="CG129" s="19"/>
    </row>
    <row r="130" spans="2:85" s="14" customFormat="1" ht="10.5">
      <c r="B130" s="244">
        <f>J113/H113</f>
        <v>0.7443374554143423</v>
      </c>
      <c r="C130" s="123" t="s">
        <v>466</v>
      </c>
      <c r="D130" s="15"/>
      <c r="E130" s="15"/>
      <c r="F130" s="15"/>
      <c r="G130" s="15"/>
      <c r="H130" s="15"/>
      <c r="I130" s="15"/>
      <c r="J130" s="102"/>
      <c r="K130" s="15"/>
      <c r="L130" s="15"/>
      <c r="M130" s="15"/>
      <c r="N130" s="107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9"/>
      <c r="AA130" s="15"/>
      <c r="AB130" s="19"/>
      <c r="AC130" s="15"/>
      <c r="AD130" s="15"/>
      <c r="AE130" s="15"/>
      <c r="AF130" s="15"/>
      <c r="AG130" s="15"/>
      <c r="AH130" s="15"/>
      <c r="AJ130" s="15"/>
      <c r="AL130" s="15"/>
      <c r="AM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6"/>
      <c r="BB130" s="15"/>
      <c r="BD130" s="15"/>
      <c r="BE130" s="15"/>
      <c r="BF130" s="15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V130" s="18"/>
      <c r="BW130" s="138"/>
      <c r="BX130" s="138"/>
      <c r="BY130" s="138"/>
      <c r="BZ130" s="18"/>
      <c r="CA130" s="18"/>
      <c r="CB130" s="18"/>
      <c r="CC130" s="18"/>
      <c r="CD130" s="18"/>
      <c r="CE130" s="23"/>
      <c r="CF130" s="19"/>
      <c r="CG130" s="19"/>
    </row>
    <row r="131" spans="2:85" s="14" customFormat="1" ht="10.5">
      <c r="B131" s="244">
        <f>L113/J113</f>
        <v>0.10887790474439332</v>
      </c>
      <c r="C131" s="123" t="s">
        <v>468</v>
      </c>
      <c r="D131" s="15"/>
      <c r="E131" s="15"/>
      <c r="F131" s="15"/>
      <c r="G131" s="15"/>
      <c r="H131" s="15"/>
      <c r="I131" s="15"/>
      <c r="J131" s="102"/>
      <c r="K131" s="15"/>
      <c r="L131" s="15"/>
      <c r="M131" s="15"/>
      <c r="N131" s="107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9"/>
      <c r="AA131" s="15"/>
      <c r="AB131" s="19"/>
      <c r="AC131" s="15"/>
      <c r="AD131" s="15"/>
      <c r="AE131" s="15"/>
      <c r="AF131" s="15"/>
      <c r="AG131" s="15"/>
      <c r="AH131" s="15"/>
      <c r="AJ131" s="15"/>
      <c r="AL131" s="15"/>
      <c r="AM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6"/>
      <c r="BB131" s="15"/>
      <c r="BD131" s="15"/>
      <c r="BE131" s="15"/>
      <c r="BF131" s="15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V131" s="18"/>
      <c r="BW131" s="138"/>
      <c r="BX131" s="138"/>
      <c r="BY131" s="138"/>
      <c r="BZ131" s="18"/>
      <c r="CA131" s="18"/>
      <c r="CB131" s="18"/>
      <c r="CC131" s="18"/>
      <c r="CD131" s="18"/>
      <c r="CE131" s="23"/>
      <c r="CF131" s="19"/>
      <c r="CG131" s="19"/>
    </row>
    <row r="132" spans="2:85" s="14" customFormat="1" ht="10.5">
      <c r="B132" s="244">
        <f>Q113/O113</f>
        <v>0.1175434830614599</v>
      </c>
      <c r="C132" s="123" t="s">
        <v>467</v>
      </c>
      <c r="D132" s="15"/>
      <c r="E132" s="15"/>
      <c r="F132" s="15"/>
      <c r="G132" s="15"/>
      <c r="H132" s="15"/>
      <c r="I132" s="15"/>
      <c r="J132" s="102"/>
      <c r="K132" s="15"/>
      <c r="L132" s="15"/>
      <c r="M132" s="15"/>
      <c r="N132" s="107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9"/>
      <c r="AA132" s="15"/>
      <c r="AB132" s="19"/>
      <c r="AC132" s="15"/>
      <c r="AD132" s="15"/>
      <c r="AE132" s="15"/>
      <c r="AF132" s="15"/>
      <c r="AG132" s="15"/>
      <c r="AH132" s="15"/>
      <c r="AJ132" s="15"/>
      <c r="AL132" s="15"/>
      <c r="AM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6"/>
      <c r="BB132" s="15"/>
      <c r="BD132" s="15"/>
      <c r="BE132" s="15"/>
      <c r="BF132" s="15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V132" s="18"/>
      <c r="BW132" s="138"/>
      <c r="BX132" s="138"/>
      <c r="BY132" s="138"/>
      <c r="BZ132" s="18"/>
      <c r="CA132" s="18"/>
      <c r="CB132" s="18"/>
      <c r="CC132" s="18"/>
      <c r="CD132" s="18"/>
      <c r="CE132" s="23"/>
      <c r="CF132" s="19"/>
      <c r="CG132" s="19"/>
    </row>
    <row r="133" spans="2:85" s="14" customFormat="1" ht="10.5">
      <c r="B133" s="123"/>
      <c r="C133" s="123"/>
      <c r="D133" s="15"/>
      <c r="E133" s="15"/>
      <c r="F133" s="15"/>
      <c r="G133" s="15"/>
      <c r="H133" s="15"/>
      <c r="I133" s="15"/>
      <c r="J133" s="102"/>
      <c r="K133" s="15"/>
      <c r="L133" s="15"/>
      <c r="M133" s="15"/>
      <c r="N133" s="107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9"/>
      <c r="AA133" s="15"/>
      <c r="AB133" s="19"/>
      <c r="AC133" s="15"/>
      <c r="AD133" s="15"/>
      <c r="AE133" s="15"/>
      <c r="AF133" s="15"/>
      <c r="AG133" s="15"/>
      <c r="AH133" s="15"/>
      <c r="AJ133" s="15"/>
      <c r="AL133" s="15"/>
      <c r="AM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6"/>
      <c r="BB133" s="15"/>
      <c r="BD133" s="15"/>
      <c r="BE133" s="15"/>
      <c r="BF133" s="15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V133" s="18"/>
      <c r="BW133" s="138"/>
      <c r="BX133" s="138"/>
      <c r="BY133" s="138"/>
      <c r="BZ133" s="18"/>
      <c r="CA133" s="18"/>
      <c r="CB133" s="18"/>
      <c r="CC133" s="18"/>
      <c r="CD133" s="18"/>
      <c r="CE133" s="23"/>
      <c r="CF133" s="19"/>
      <c r="CG133" s="19"/>
    </row>
    <row r="134" spans="2:85" s="14" customFormat="1" ht="10.5">
      <c r="B134" s="244">
        <f>32/54</f>
        <v>0.5925925925925926</v>
      </c>
      <c r="C134" s="123" t="s">
        <v>470</v>
      </c>
      <c r="D134" s="15"/>
      <c r="E134" s="15"/>
      <c r="F134" s="15"/>
      <c r="G134" s="15"/>
      <c r="H134" s="15"/>
      <c r="I134" s="15"/>
      <c r="J134" s="102"/>
      <c r="K134" s="15"/>
      <c r="L134" s="15"/>
      <c r="M134" s="15"/>
      <c r="N134" s="107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9"/>
      <c r="AA134" s="15"/>
      <c r="AB134" s="19"/>
      <c r="AC134" s="15"/>
      <c r="AD134" s="15"/>
      <c r="AE134" s="15"/>
      <c r="AF134" s="15"/>
      <c r="AG134" s="15"/>
      <c r="AH134" s="15"/>
      <c r="AJ134" s="15"/>
      <c r="AL134" s="15"/>
      <c r="AM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6"/>
      <c r="BB134" s="15"/>
      <c r="BD134" s="15"/>
      <c r="BE134" s="15"/>
      <c r="BF134" s="15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V134" s="18"/>
      <c r="BW134" s="138"/>
      <c r="BX134" s="138"/>
      <c r="BY134" s="138"/>
      <c r="BZ134" s="18"/>
      <c r="CA134" s="18"/>
      <c r="CB134" s="18"/>
      <c r="CC134" s="18"/>
      <c r="CD134" s="18"/>
      <c r="CE134" s="23"/>
      <c r="CF134" s="19"/>
      <c r="CG134" s="19"/>
    </row>
    <row r="135" spans="2:85" s="14" customFormat="1" ht="10.5">
      <c r="B135" s="244">
        <f>17/54</f>
        <v>0.3148148148148148</v>
      </c>
      <c r="C135" s="123" t="s">
        <v>471</v>
      </c>
      <c r="D135" s="15"/>
      <c r="E135" s="15"/>
      <c r="F135" s="15"/>
      <c r="G135" s="15"/>
      <c r="H135" s="15"/>
      <c r="I135" s="15"/>
      <c r="J135" s="102"/>
      <c r="K135" s="15"/>
      <c r="L135" s="15"/>
      <c r="M135" s="15"/>
      <c r="N135" s="107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9"/>
      <c r="AA135" s="15"/>
      <c r="AB135" s="19"/>
      <c r="AC135" s="15"/>
      <c r="AD135" s="15"/>
      <c r="AE135" s="15"/>
      <c r="AF135" s="15"/>
      <c r="AG135" s="15"/>
      <c r="AH135" s="15"/>
      <c r="AJ135" s="15"/>
      <c r="AL135" s="15"/>
      <c r="AM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6"/>
      <c r="BB135" s="15"/>
      <c r="BD135" s="15"/>
      <c r="BE135" s="15"/>
      <c r="BF135" s="15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V135" s="18"/>
      <c r="BW135" s="138"/>
      <c r="BX135" s="138"/>
      <c r="BY135" s="138"/>
      <c r="BZ135" s="18"/>
      <c r="CA135" s="18"/>
      <c r="CB135" s="18"/>
      <c r="CC135" s="18"/>
      <c r="CD135" s="18"/>
      <c r="CE135" s="23"/>
      <c r="CF135" s="19"/>
      <c r="CG135" s="19"/>
    </row>
    <row r="136" spans="2:85" s="14" customFormat="1" ht="10.5">
      <c r="B136" s="244">
        <f>5/54</f>
        <v>0.09259259259259259</v>
      </c>
      <c r="C136" s="123" t="s">
        <v>472</v>
      </c>
      <c r="D136" s="15"/>
      <c r="E136" s="15"/>
      <c r="F136" s="15"/>
      <c r="G136" s="15"/>
      <c r="H136" s="15"/>
      <c r="I136" s="214"/>
      <c r="J136" s="195"/>
      <c r="K136" s="15"/>
      <c r="L136" s="15"/>
      <c r="M136" s="15"/>
      <c r="N136" s="107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9"/>
      <c r="AA136" s="15"/>
      <c r="AB136" s="19"/>
      <c r="AC136" s="15"/>
      <c r="AD136" s="15"/>
      <c r="AE136" s="15"/>
      <c r="AF136" s="15"/>
      <c r="AG136" s="15"/>
      <c r="AH136" s="15"/>
      <c r="AJ136" s="15"/>
      <c r="AL136" s="15"/>
      <c r="AM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6"/>
      <c r="BB136" s="15"/>
      <c r="BD136" s="15"/>
      <c r="BE136" s="15"/>
      <c r="BF136" s="15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V136" s="18"/>
      <c r="BW136" s="138"/>
      <c r="BX136" s="138"/>
      <c r="BY136" s="138"/>
      <c r="BZ136" s="18"/>
      <c r="CA136" s="18"/>
      <c r="CB136" s="18"/>
      <c r="CC136" s="18"/>
      <c r="CD136" s="18"/>
      <c r="CE136" s="23"/>
      <c r="CF136" s="19"/>
      <c r="CG136" s="19"/>
    </row>
    <row r="137" spans="2:85" s="14" customFormat="1" ht="10.5">
      <c r="B137" s="244">
        <f>35/54</f>
        <v>0.6481481481481481</v>
      </c>
      <c r="C137" s="123" t="s">
        <v>473</v>
      </c>
      <c r="D137" s="15"/>
      <c r="E137" s="15"/>
      <c r="F137" s="15"/>
      <c r="G137" s="15"/>
      <c r="H137" s="15"/>
      <c r="I137" s="15"/>
      <c r="J137" s="102"/>
      <c r="K137" s="15"/>
      <c r="L137" s="15"/>
      <c r="M137" s="15"/>
      <c r="N137" s="107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9"/>
      <c r="AA137" s="15"/>
      <c r="AB137" s="19"/>
      <c r="AC137" s="15"/>
      <c r="AD137" s="15"/>
      <c r="AE137" s="15"/>
      <c r="AF137" s="15"/>
      <c r="AG137" s="15"/>
      <c r="AH137" s="15"/>
      <c r="AJ137" s="15"/>
      <c r="AL137" s="15"/>
      <c r="AM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6"/>
      <c r="BB137" s="15"/>
      <c r="BD137" s="15"/>
      <c r="BE137" s="15"/>
      <c r="BF137" s="15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V137" s="18"/>
      <c r="BW137" s="138"/>
      <c r="BX137" s="138"/>
      <c r="BY137" s="138"/>
      <c r="BZ137" s="18"/>
      <c r="CA137" s="18"/>
      <c r="CB137" s="18"/>
      <c r="CC137" s="18"/>
      <c r="CD137" s="18"/>
      <c r="CE137" s="23"/>
      <c r="CF137" s="19"/>
      <c r="CG137" s="19"/>
    </row>
    <row r="138" spans="2:85" s="14" customFormat="1" ht="10.5">
      <c r="B138" s="244">
        <f>19/54</f>
        <v>0.35185185185185186</v>
      </c>
      <c r="C138" s="123" t="s">
        <v>474</v>
      </c>
      <c r="D138" s="15"/>
      <c r="E138" s="15"/>
      <c r="F138" s="15"/>
      <c r="G138" s="15"/>
      <c r="H138" s="15"/>
      <c r="I138" s="15"/>
      <c r="J138" s="102"/>
      <c r="K138" s="15"/>
      <c r="L138" s="15"/>
      <c r="M138" s="15"/>
      <c r="N138" s="107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9"/>
      <c r="AA138" s="15"/>
      <c r="AB138" s="19"/>
      <c r="AC138" s="15"/>
      <c r="AD138" s="15"/>
      <c r="AE138" s="15"/>
      <c r="AF138" s="15"/>
      <c r="AG138" s="15"/>
      <c r="AH138" s="15"/>
      <c r="AJ138" s="15"/>
      <c r="AL138" s="15"/>
      <c r="AM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6"/>
      <c r="BB138" s="15"/>
      <c r="BD138" s="15"/>
      <c r="BE138" s="15"/>
      <c r="BF138" s="15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V138" s="18"/>
      <c r="BW138" s="138"/>
      <c r="BX138" s="138"/>
      <c r="BY138" s="138"/>
      <c r="BZ138" s="18"/>
      <c r="CA138" s="18"/>
      <c r="CB138" s="18"/>
      <c r="CC138" s="18"/>
      <c r="CD138" s="18"/>
      <c r="CE138" s="23"/>
      <c r="CF138" s="19"/>
      <c r="CG138" s="19"/>
    </row>
    <row r="139" spans="2:85" s="14" customFormat="1" ht="10.5">
      <c r="B139" s="244"/>
      <c r="C139" s="123"/>
      <c r="D139" s="15"/>
      <c r="E139" s="15"/>
      <c r="F139" s="15"/>
      <c r="G139" s="15"/>
      <c r="H139" s="15"/>
      <c r="I139" s="214"/>
      <c r="J139" s="195"/>
      <c r="K139" s="15"/>
      <c r="L139" s="15"/>
      <c r="M139" s="15"/>
      <c r="N139" s="107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9"/>
      <c r="AA139" s="15"/>
      <c r="AB139" s="19"/>
      <c r="AC139" s="15"/>
      <c r="AD139" s="15"/>
      <c r="AE139" s="15"/>
      <c r="AF139" s="15"/>
      <c r="AG139" s="15"/>
      <c r="AH139" s="15"/>
      <c r="AJ139" s="15"/>
      <c r="AL139" s="15"/>
      <c r="AM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6"/>
      <c r="BB139" s="15"/>
      <c r="BD139" s="15"/>
      <c r="BE139" s="15"/>
      <c r="BF139" s="15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V139" s="18"/>
      <c r="BW139" s="138"/>
      <c r="BX139" s="138"/>
      <c r="BY139" s="138"/>
      <c r="BZ139" s="18"/>
      <c r="CA139" s="18"/>
      <c r="CB139" s="18"/>
      <c r="CC139" s="18"/>
      <c r="CD139" s="18"/>
      <c r="CE139" s="23"/>
      <c r="CF139" s="19"/>
      <c r="CG139" s="19"/>
    </row>
    <row r="140" spans="2:85" s="14" customFormat="1" ht="10.5">
      <c r="B140" s="244"/>
      <c r="C140" s="123"/>
      <c r="D140" s="15"/>
      <c r="E140" s="15"/>
      <c r="F140" s="15"/>
      <c r="G140" s="15"/>
      <c r="H140" s="15"/>
      <c r="I140" s="15"/>
      <c r="J140" s="102"/>
      <c r="K140" s="15"/>
      <c r="L140" s="15"/>
      <c r="M140" s="15"/>
      <c r="N140" s="107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9"/>
      <c r="AA140" s="15"/>
      <c r="AB140" s="19"/>
      <c r="AC140" s="15"/>
      <c r="AD140" s="15"/>
      <c r="AE140" s="15"/>
      <c r="AF140" s="15"/>
      <c r="AG140" s="15"/>
      <c r="AH140" s="15"/>
      <c r="AJ140" s="15"/>
      <c r="AL140" s="15"/>
      <c r="AM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6"/>
      <c r="BB140" s="15"/>
      <c r="BD140" s="15"/>
      <c r="BE140" s="15"/>
      <c r="BF140" s="15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V140" s="18"/>
      <c r="BW140" s="138"/>
      <c r="BX140" s="138"/>
      <c r="BY140" s="138"/>
      <c r="BZ140" s="18"/>
      <c r="CA140" s="18"/>
      <c r="CB140" s="18"/>
      <c r="CC140" s="18"/>
      <c r="CD140" s="18"/>
      <c r="CE140" s="23"/>
      <c r="CF140" s="19"/>
      <c r="CG140" s="19"/>
    </row>
    <row r="141" spans="10:77" ht="10.5">
      <c r="J141" s="197"/>
      <c r="BX141" s="142"/>
      <c r="BY141" s="142"/>
    </row>
    <row r="142" spans="2:77" ht="10.5">
      <c r="B142" s="322">
        <f>B125/B146</f>
        <v>3.716407634190451</v>
      </c>
      <c r="C142" s="323" t="s">
        <v>500</v>
      </c>
      <c r="J142" s="196"/>
      <c r="BX142" s="142"/>
      <c r="BY142" s="142"/>
    </row>
    <row r="143" spans="2:77" ht="10.5">
      <c r="B143" s="322"/>
      <c r="C143" s="322"/>
      <c r="J143" s="196"/>
      <c r="BX143" s="142"/>
      <c r="BY143" s="142"/>
    </row>
    <row r="144" spans="2:77" ht="10.5">
      <c r="B144" s="322">
        <f>B127/30</f>
        <v>2723.5333333333333</v>
      </c>
      <c r="C144" s="322" t="s">
        <v>497</v>
      </c>
      <c r="J144" s="196"/>
      <c r="BX144" s="142"/>
      <c r="BY144" s="142"/>
    </row>
    <row r="145" spans="2:77" ht="10.5">
      <c r="B145" s="322">
        <f>AF113/10</f>
        <v>907.5</v>
      </c>
      <c r="C145" s="322" t="s">
        <v>498</v>
      </c>
      <c r="J145" s="196"/>
      <c r="BX145" s="142"/>
      <c r="BY145" s="142"/>
    </row>
    <row r="146" spans="2:77" ht="10.5">
      <c r="B146" s="322">
        <f>B144+B145</f>
        <v>3631.0333333333333</v>
      </c>
      <c r="C146" s="322" t="s">
        <v>499</v>
      </c>
      <c r="J146" s="196"/>
      <c r="BX146" s="142"/>
      <c r="BY146" s="142"/>
    </row>
    <row r="147" spans="10:77" ht="10.5">
      <c r="J147" s="196"/>
      <c r="BX147" s="142"/>
      <c r="BY147" s="142"/>
    </row>
    <row r="148" spans="10:77" ht="10.5">
      <c r="J148" s="196"/>
      <c r="BX148" s="142"/>
      <c r="BY148" s="142"/>
    </row>
    <row r="149" spans="10:77" ht="10.5">
      <c r="J149" s="196"/>
      <c r="BX149" s="142"/>
      <c r="BY149" s="142"/>
    </row>
    <row r="150" spans="10:77" ht="10.5">
      <c r="J150" s="196"/>
      <c r="BX150" s="142"/>
      <c r="BY150" s="142"/>
    </row>
    <row r="151" spans="10:77" ht="10.5">
      <c r="J151" s="196"/>
      <c r="BX151" s="142"/>
      <c r="BY151" s="142"/>
    </row>
    <row r="152" spans="10:77" ht="10.5">
      <c r="J152" s="196"/>
      <c r="BX152" s="142"/>
      <c r="BY152" s="142"/>
    </row>
    <row r="153" spans="10:77" ht="10.5">
      <c r="J153" s="196"/>
      <c r="BX153" s="142"/>
      <c r="BY153" s="142"/>
    </row>
    <row r="154" spans="10:77" ht="10.5">
      <c r="J154" s="196"/>
      <c r="BX154" s="142"/>
      <c r="BY154" s="142"/>
    </row>
    <row r="155" spans="10:77" ht="10.5">
      <c r="J155" s="196"/>
      <c r="BX155" s="142"/>
      <c r="BY155" s="142"/>
    </row>
    <row r="156" spans="10:77" ht="10.5">
      <c r="J156" s="196"/>
      <c r="BX156" s="142"/>
      <c r="BY156" s="142"/>
    </row>
    <row r="157" spans="10:77" ht="10.5">
      <c r="J157" s="196"/>
      <c r="BX157" s="142"/>
      <c r="BY157" s="142"/>
    </row>
    <row r="158" spans="10:77" ht="10.5">
      <c r="J158" s="196"/>
      <c r="BX158" s="142"/>
      <c r="BY158" s="142"/>
    </row>
    <row r="159" spans="10:77" ht="10.5">
      <c r="J159" s="197"/>
      <c r="BX159" s="142"/>
      <c r="BY159" s="142"/>
    </row>
    <row r="160" spans="10:77" ht="10.5">
      <c r="J160" s="196"/>
      <c r="BX160" s="142"/>
      <c r="BY160" s="142"/>
    </row>
    <row r="161" spans="10:77" ht="10.5">
      <c r="J161" s="196"/>
      <c r="BX161" s="142"/>
      <c r="BY161" s="142"/>
    </row>
    <row r="162" spans="10:77" ht="10.5">
      <c r="J162" s="196"/>
      <c r="BX162" s="142"/>
      <c r="BY162" s="142"/>
    </row>
    <row r="163" spans="10:77" ht="10.5">
      <c r="J163" s="197"/>
      <c r="BX163" s="142"/>
      <c r="BY163" s="142"/>
    </row>
    <row r="164" spans="10:77" ht="10.5">
      <c r="J164" s="197"/>
      <c r="BX164" s="142"/>
      <c r="BY164" s="142"/>
    </row>
    <row r="165" spans="10:77" ht="10.5">
      <c r="J165" s="198"/>
      <c r="BX165" s="142"/>
      <c r="BY165" s="142"/>
    </row>
    <row r="166" spans="10:77" ht="10.5">
      <c r="J166" s="197"/>
      <c r="BX166" s="142"/>
      <c r="BY166" s="142"/>
    </row>
    <row r="167" spans="10:77" ht="10.5">
      <c r="J167" s="199"/>
      <c r="BX167" s="142"/>
      <c r="BY167" s="142"/>
    </row>
    <row r="168" spans="10:77" ht="10.5">
      <c r="J168" s="199"/>
      <c r="BX168" s="142"/>
      <c r="BY168" s="142"/>
    </row>
    <row r="169" spans="10:77" ht="10.5">
      <c r="J169" s="199"/>
      <c r="BX169" s="142"/>
      <c r="BY169" s="142"/>
    </row>
    <row r="170" spans="10:77" ht="10.5">
      <c r="J170" s="199"/>
      <c r="BX170" s="142"/>
      <c r="BY170" s="142"/>
    </row>
    <row r="171" spans="10:77" ht="10.5">
      <c r="J171" s="199"/>
      <c r="BX171" s="142"/>
      <c r="BY171" s="142"/>
    </row>
    <row r="172" spans="10:77" ht="10.5">
      <c r="J172" s="199"/>
      <c r="BX172" s="142"/>
      <c r="BY172" s="142"/>
    </row>
    <row r="173" spans="10:77" ht="10.5">
      <c r="J173" s="199"/>
      <c r="BX173" s="142"/>
      <c r="BY173" s="142"/>
    </row>
    <row r="174" spans="10:77" ht="10.5">
      <c r="J174" s="199"/>
      <c r="BX174" s="142"/>
      <c r="BY174" s="142"/>
    </row>
    <row r="175" spans="10:77" ht="10.5">
      <c r="J175" s="199"/>
      <c r="BX175" s="142"/>
      <c r="BY175" s="142"/>
    </row>
    <row r="176" spans="10:77" ht="10.5">
      <c r="J176" s="199"/>
      <c r="BX176" s="142"/>
      <c r="BY176" s="142"/>
    </row>
    <row r="177" spans="10:77" ht="10.5">
      <c r="J177" s="199"/>
      <c r="BX177" s="142"/>
      <c r="BY177" s="142"/>
    </row>
    <row r="178" spans="10:77" ht="10.5">
      <c r="J178" s="199"/>
      <c r="BX178" s="142"/>
      <c r="BY178" s="142"/>
    </row>
    <row r="179" spans="10:77" ht="10.5">
      <c r="J179" s="199"/>
      <c r="BX179" s="142"/>
      <c r="BY179" s="142"/>
    </row>
    <row r="180" spans="10:77" ht="10.5">
      <c r="J180" s="199"/>
      <c r="BX180" s="142"/>
      <c r="BY180" s="142"/>
    </row>
    <row r="181" spans="10:77" ht="10.5">
      <c r="J181" s="199"/>
      <c r="BX181" s="142"/>
      <c r="BY181" s="142"/>
    </row>
    <row r="182" spans="10:77" ht="10.5">
      <c r="J182" s="199"/>
      <c r="BX182" s="142"/>
      <c r="BY182" s="142"/>
    </row>
    <row r="183" spans="10:77" ht="10.5">
      <c r="J183" s="199"/>
      <c r="BX183" s="142"/>
      <c r="BY183" s="142"/>
    </row>
    <row r="184" spans="10:77" ht="10.5">
      <c r="J184" s="199"/>
      <c r="BX184" s="142"/>
      <c r="BY184" s="142"/>
    </row>
    <row r="185" spans="10:77" ht="10.5">
      <c r="J185" s="199"/>
      <c r="BX185" s="142"/>
      <c r="BY185" s="142"/>
    </row>
    <row r="186" spans="10:77" ht="10.5">
      <c r="J186" s="199"/>
      <c r="BX186" s="142"/>
      <c r="BY186" s="142"/>
    </row>
    <row r="187" spans="10:77" ht="10.5">
      <c r="J187" s="199"/>
      <c r="BX187" s="142"/>
      <c r="BY187" s="142"/>
    </row>
    <row r="188" spans="10:77" ht="10.5">
      <c r="J188" s="199"/>
      <c r="BX188" s="142"/>
      <c r="BY188" s="142"/>
    </row>
    <row r="189" spans="10:77" ht="10.5">
      <c r="J189" s="199"/>
      <c r="BX189" s="142"/>
      <c r="BY189" s="142"/>
    </row>
    <row r="190" spans="10:77" ht="10.5">
      <c r="J190" s="199"/>
      <c r="BX190" s="142"/>
      <c r="BY190" s="142"/>
    </row>
    <row r="191" spans="10:77" ht="10.5">
      <c r="J191" s="199"/>
      <c r="BX191" s="142"/>
      <c r="BY191" s="142"/>
    </row>
    <row r="192" spans="10:77" ht="10.5">
      <c r="J192" s="199"/>
      <c r="BX192" s="142"/>
      <c r="BY192" s="142"/>
    </row>
    <row r="193" spans="10:77" ht="10.5">
      <c r="J193" s="199"/>
      <c r="BX193" s="142"/>
      <c r="BY193" s="142"/>
    </row>
    <row r="194" spans="10:77" ht="10.5">
      <c r="J194" s="199"/>
      <c r="BX194" s="142"/>
      <c r="BY194" s="142"/>
    </row>
    <row r="195" spans="10:77" ht="10.5">
      <c r="J195" s="199"/>
      <c r="BX195" s="142"/>
      <c r="BY195" s="142"/>
    </row>
    <row r="196" spans="10:77" ht="10.5">
      <c r="J196" s="199"/>
      <c r="BX196" s="142"/>
      <c r="BY196" s="142"/>
    </row>
    <row r="197" spans="10:77" ht="10.5">
      <c r="J197" s="199"/>
      <c r="BX197" s="142"/>
      <c r="BY197" s="142"/>
    </row>
    <row r="198" spans="10:77" ht="10.5">
      <c r="J198" s="199"/>
      <c r="BX198" s="142"/>
      <c r="BY198" s="142"/>
    </row>
    <row r="199" spans="10:77" ht="10.5">
      <c r="J199" s="199"/>
      <c r="BX199" s="142"/>
      <c r="BY199" s="142"/>
    </row>
    <row r="200" spans="10:77" ht="10.5">
      <c r="J200" s="199"/>
      <c r="BX200" s="142"/>
      <c r="BY200" s="142"/>
    </row>
    <row r="201" spans="10:77" ht="10.5">
      <c r="J201" s="199"/>
      <c r="BX201" s="142"/>
      <c r="BY201" s="142"/>
    </row>
    <row r="202" spans="10:77" ht="10.5">
      <c r="J202" s="199"/>
      <c r="BX202" s="142"/>
      <c r="BY202" s="142"/>
    </row>
    <row r="203" spans="10:77" ht="10.5">
      <c r="J203" s="199"/>
      <c r="BX203" s="142"/>
      <c r="BY203" s="142"/>
    </row>
    <row r="204" spans="10:77" ht="10.5">
      <c r="J204" s="199"/>
      <c r="BX204" s="142"/>
      <c r="BY204" s="142"/>
    </row>
    <row r="205" spans="10:77" ht="10.5">
      <c r="J205" s="199"/>
      <c r="BX205" s="142"/>
      <c r="BY205" s="142"/>
    </row>
    <row r="206" spans="10:77" ht="10.5">
      <c r="J206" s="199"/>
      <c r="BX206" s="142"/>
      <c r="BY206" s="142"/>
    </row>
    <row r="207" spans="10:77" ht="10.5">
      <c r="J207" s="199"/>
      <c r="BX207" s="142"/>
      <c r="BY207" s="142"/>
    </row>
    <row r="208" spans="10:77" ht="10.5">
      <c r="J208" s="199"/>
      <c r="BX208" s="142"/>
      <c r="BY208" s="142"/>
    </row>
    <row r="209" spans="10:77" ht="10.5">
      <c r="J209" s="199"/>
      <c r="BX209" s="142"/>
      <c r="BY209" s="142"/>
    </row>
    <row r="210" spans="10:77" ht="10.5">
      <c r="J210" s="199"/>
      <c r="BX210" s="142"/>
      <c r="BY210" s="142"/>
    </row>
    <row r="211" spans="10:77" ht="10.5">
      <c r="J211" s="199"/>
      <c r="BX211" s="142"/>
      <c r="BY211" s="142"/>
    </row>
    <row r="212" spans="10:77" ht="10.5">
      <c r="J212" s="199"/>
      <c r="BX212" s="142"/>
      <c r="BY212" s="142"/>
    </row>
    <row r="213" spans="10:77" ht="10.5">
      <c r="J213" s="199"/>
      <c r="BX213" s="142"/>
      <c r="BY213" s="142"/>
    </row>
    <row r="214" spans="10:77" ht="10.5">
      <c r="J214" s="199"/>
      <c r="BX214" s="142"/>
      <c r="BY214" s="142"/>
    </row>
    <row r="215" spans="10:77" ht="10.5">
      <c r="J215" s="199"/>
      <c r="BX215" s="142"/>
      <c r="BY215" s="142"/>
    </row>
    <row r="216" spans="10:77" ht="10.5">
      <c r="J216" s="199"/>
      <c r="BX216" s="142"/>
      <c r="BY216" s="142"/>
    </row>
    <row r="217" spans="10:77" ht="10.5">
      <c r="J217" s="199"/>
      <c r="BX217" s="142"/>
      <c r="BY217" s="142"/>
    </row>
    <row r="218" spans="10:77" ht="10.5">
      <c r="J218" s="199"/>
      <c r="BX218" s="142"/>
      <c r="BY218" s="142"/>
    </row>
    <row r="219" spans="10:77" ht="10.5">
      <c r="J219" s="199"/>
      <c r="BX219" s="142"/>
      <c r="BY219" s="142"/>
    </row>
    <row r="220" spans="10:77" ht="10.5">
      <c r="J220" s="199"/>
      <c r="BX220" s="142"/>
      <c r="BY220" s="142"/>
    </row>
    <row r="221" spans="10:77" ht="10.5">
      <c r="J221" s="199"/>
      <c r="BX221" s="142"/>
      <c r="BY221" s="142"/>
    </row>
    <row r="222" spans="10:77" ht="10.5">
      <c r="J222" s="199"/>
      <c r="BX222" s="142"/>
      <c r="BY222" s="142"/>
    </row>
    <row r="223" spans="10:77" ht="10.5">
      <c r="J223" s="199"/>
      <c r="BX223" s="142"/>
      <c r="BY223" s="142"/>
    </row>
    <row r="224" spans="10:77" ht="10.5">
      <c r="J224" s="199"/>
      <c r="BX224" s="142"/>
      <c r="BY224" s="142"/>
    </row>
    <row r="225" spans="10:77" ht="10.5">
      <c r="J225" s="199"/>
      <c r="BX225" s="142"/>
      <c r="BY225" s="142"/>
    </row>
    <row r="226" spans="10:77" ht="10.5">
      <c r="J226" s="199"/>
      <c r="BX226" s="142"/>
      <c r="BY226" s="142"/>
    </row>
    <row r="227" spans="10:77" ht="10.5">
      <c r="J227" s="199"/>
      <c r="BX227" s="142"/>
      <c r="BY227" s="142"/>
    </row>
    <row r="228" spans="10:77" ht="10.5">
      <c r="J228" s="199"/>
      <c r="BX228" s="142"/>
      <c r="BY228" s="142"/>
    </row>
    <row r="229" spans="10:77" ht="10.5">
      <c r="J229" s="199"/>
      <c r="BX229" s="142"/>
      <c r="BY229" s="142"/>
    </row>
    <row r="230" spans="10:77" ht="10.5">
      <c r="J230" s="199"/>
      <c r="BX230" s="142"/>
      <c r="BY230" s="142"/>
    </row>
    <row r="231" spans="10:77" ht="10.5">
      <c r="J231" s="199"/>
      <c r="BX231" s="142"/>
      <c r="BY231" s="142"/>
    </row>
    <row r="232" spans="10:77" ht="10.5">
      <c r="J232" s="199"/>
      <c r="BX232" s="142"/>
      <c r="BY232" s="142"/>
    </row>
    <row r="233" spans="10:77" ht="10.5">
      <c r="J233" s="199"/>
      <c r="BX233" s="142"/>
      <c r="BY233" s="142"/>
    </row>
    <row r="234" spans="10:77" ht="10.5">
      <c r="J234" s="199"/>
      <c r="BX234" s="142"/>
      <c r="BY234" s="142"/>
    </row>
    <row r="235" spans="10:77" ht="10.5">
      <c r="J235" s="199"/>
      <c r="BX235" s="142"/>
      <c r="BY235" s="142"/>
    </row>
    <row r="236" spans="10:77" ht="10.5">
      <c r="J236" s="199"/>
      <c r="BX236" s="142"/>
      <c r="BY236" s="142"/>
    </row>
    <row r="237" spans="10:77" ht="10.5">
      <c r="J237" s="199"/>
      <c r="BX237" s="142"/>
      <c r="BY237" s="142"/>
    </row>
    <row r="238" spans="10:77" ht="10.5">
      <c r="J238" s="199"/>
      <c r="BX238" s="142"/>
      <c r="BY238" s="142"/>
    </row>
    <row r="239" spans="10:77" ht="10.5">
      <c r="J239" s="199"/>
      <c r="BX239" s="142"/>
      <c r="BY239" s="142"/>
    </row>
    <row r="240" spans="10:77" ht="10.5">
      <c r="J240" s="199"/>
      <c r="BX240" s="142"/>
      <c r="BY240" s="142"/>
    </row>
    <row r="241" spans="10:77" ht="10.5">
      <c r="J241" s="199"/>
      <c r="BX241" s="142"/>
      <c r="BY241" s="142"/>
    </row>
    <row r="242" spans="10:77" ht="10.5">
      <c r="J242" s="199"/>
      <c r="BX242" s="142"/>
      <c r="BY242" s="142"/>
    </row>
    <row r="243" spans="10:77" ht="10.5">
      <c r="J243" s="199"/>
      <c r="BX243" s="142"/>
      <c r="BY243" s="142"/>
    </row>
    <row r="244" spans="10:77" ht="10.5">
      <c r="J244" s="199"/>
      <c r="BX244" s="142"/>
      <c r="BY244" s="142"/>
    </row>
    <row r="245" spans="10:77" ht="10.5">
      <c r="J245" s="199"/>
      <c r="BX245" s="142"/>
      <c r="BY245" s="142"/>
    </row>
    <row r="246" spans="10:77" ht="10.5">
      <c r="J246" s="199"/>
      <c r="BX246" s="142"/>
      <c r="BY246" s="142"/>
    </row>
    <row r="247" ht="10.5">
      <c r="J247" s="199"/>
    </row>
    <row r="248" ht="10.5">
      <c r="J248" s="199"/>
    </row>
    <row r="249" ht="10.5">
      <c r="J249" s="199"/>
    </row>
    <row r="250" ht="10.5">
      <c r="J250" s="199"/>
    </row>
    <row r="251" ht="10.5">
      <c r="J251" s="199"/>
    </row>
    <row r="252" ht="10.5">
      <c r="J252" s="199"/>
    </row>
    <row r="253" ht="10.5">
      <c r="J253" s="199"/>
    </row>
    <row r="254" ht="10.5">
      <c r="J254" s="199"/>
    </row>
    <row r="255" ht="10.5">
      <c r="J255" s="199"/>
    </row>
    <row r="256" ht="10.5">
      <c r="J256" s="199"/>
    </row>
    <row r="257" ht="10.5">
      <c r="J257" s="199"/>
    </row>
    <row r="258" ht="10.5">
      <c r="J258" s="199"/>
    </row>
    <row r="259" ht="10.5">
      <c r="J259" s="199"/>
    </row>
    <row r="260" ht="10.5">
      <c r="J260" s="199"/>
    </row>
    <row r="261" ht="10.5">
      <c r="J261" s="199"/>
    </row>
    <row r="262" ht="10.5">
      <c r="J262" s="199"/>
    </row>
    <row r="263" ht="10.5">
      <c r="J263" s="199"/>
    </row>
    <row r="264" ht="10.5">
      <c r="J264" s="199"/>
    </row>
    <row r="265" ht="10.5">
      <c r="J265" s="199"/>
    </row>
    <row r="266" ht="10.5">
      <c r="J266" s="199"/>
    </row>
    <row r="267" ht="10.5">
      <c r="J267" s="199"/>
    </row>
    <row r="268" ht="10.5">
      <c r="J268" s="199"/>
    </row>
    <row r="269" ht="10.5">
      <c r="J269" s="199"/>
    </row>
    <row r="270" ht="10.5">
      <c r="J270" s="199"/>
    </row>
    <row r="271" ht="10.5">
      <c r="J271" s="199"/>
    </row>
    <row r="272" ht="10.5">
      <c r="J272" s="199"/>
    </row>
    <row r="273" ht="10.5">
      <c r="J273" s="199"/>
    </row>
    <row r="274" ht="10.5">
      <c r="J274" s="199"/>
    </row>
    <row r="275" ht="10.5">
      <c r="J275" s="199"/>
    </row>
    <row r="276" ht="10.5">
      <c r="J276" s="199"/>
    </row>
    <row r="277" ht="10.5">
      <c r="J277" s="199"/>
    </row>
    <row r="278" ht="10.5">
      <c r="J278" s="199"/>
    </row>
    <row r="279" ht="10.5">
      <c r="J279" s="199"/>
    </row>
    <row r="280" ht="10.5">
      <c r="J280" s="199"/>
    </row>
    <row r="281" ht="10.5">
      <c r="J281" s="199"/>
    </row>
    <row r="282" ht="10.5">
      <c r="J282" s="199"/>
    </row>
    <row r="283" ht="10.5">
      <c r="J283" s="199"/>
    </row>
    <row r="284" ht="10.5">
      <c r="J284" s="199"/>
    </row>
    <row r="285" ht="10.5">
      <c r="J285" s="199"/>
    </row>
    <row r="286" ht="10.5">
      <c r="J286" s="199"/>
    </row>
    <row r="287" ht="10.5">
      <c r="J287" s="199"/>
    </row>
    <row r="288" ht="10.5">
      <c r="J288" s="199"/>
    </row>
    <row r="289" ht="10.5">
      <c r="J289" s="199"/>
    </row>
    <row r="290" ht="10.5">
      <c r="J290" s="199"/>
    </row>
    <row r="291" ht="10.5">
      <c r="J291" s="199"/>
    </row>
    <row r="292" ht="10.5">
      <c r="J292" s="199"/>
    </row>
    <row r="293" ht="10.5">
      <c r="J293" s="199"/>
    </row>
    <row r="294" ht="10.5">
      <c r="J294" s="199"/>
    </row>
    <row r="295" ht="10.5">
      <c r="J295" s="199"/>
    </row>
    <row r="296" ht="10.5">
      <c r="J296" s="199"/>
    </row>
    <row r="297" ht="10.5">
      <c r="J297" s="199"/>
    </row>
    <row r="298" ht="10.5">
      <c r="J298" s="199"/>
    </row>
    <row r="299" ht="10.5">
      <c r="J299" s="199"/>
    </row>
    <row r="300" ht="10.5">
      <c r="J300" s="199"/>
    </row>
    <row r="301" ht="10.5">
      <c r="J301" s="199"/>
    </row>
    <row r="302" ht="10.5">
      <c r="J302" s="199"/>
    </row>
    <row r="303" ht="10.5">
      <c r="J303" s="199"/>
    </row>
    <row r="304" ht="10.5">
      <c r="J304" s="199"/>
    </row>
    <row r="305" ht="10.5">
      <c r="J305" s="199"/>
    </row>
    <row r="306" ht="10.5">
      <c r="J306" s="199"/>
    </row>
    <row r="307" ht="10.5">
      <c r="J307" s="199"/>
    </row>
    <row r="308" ht="10.5">
      <c r="J308" s="199"/>
    </row>
    <row r="309" ht="10.5">
      <c r="J309" s="199"/>
    </row>
    <row r="310" ht="10.5">
      <c r="J310" s="199"/>
    </row>
    <row r="311" ht="10.5">
      <c r="J311" s="199"/>
    </row>
    <row r="312" ht="10.5">
      <c r="J312" s="199"/>
    </row>
    <row r="313" ht="10.5">
      <c r="J313" s="199"/>
    </row>
    <row r="314" ht="10.5">
      <c r="J314" s="199"/>
    </row>
    <row r="315" ht="10.5">
      <c r="J315" s="199"/>
    </row>
    <row r="316" ht="10.5">
      <c r="J316" s="199"/>
    </row>
    <row r="317" ht="10.5">
      <c r="J317" s="199"/>
    </row>
    <row r="318" ht="10.5">
      <c r="J318" s="199"/>
    </row>
    <row r="319" ht="10.5">
      <c r="J319" s="199"/>
    </row>
    <row r="320" ht="10.5">
      <c r="J320" s="199"/>
    </row>
    <row r="321" ht="10.5">
      <c r="J321" s="199"/>
    </row>
    <row r="322" ht="10.5">
      <c r="J322" s="199"/>
    </row>
    <row r="323" ht="10.5">
      <c r="J323" s="199"/>
    </row>
    <row r="324" ht="10.5">
      <c r="J324" s="199"/>
    </row>
    <row r="325" ht="10.5">
      <c r="J325" s="199"/>
    </row>
    <row r="326" ht="10.5">
      <c r="J326" s="199"/>
    </row>
    <row r="327" ht="10.5">
      <c r="J327" s="199"/>
    </row>
    <row r="328" ht="10.5">
      <c r="J328" s="199"/>
    </row>
    <row r="329" ht="10.5">
      <c r="J329" s="199"/>
    </row>
    <row r="330" ht="10.5">
      <c r="J330" s="199"/>
    </row>
    <row r="331" ht="10.5">
      <c r="J331" s="199"/>
    </row>
    <row r="332" ht="10.5">
      <c r="J332" s="199"/>
    </row>
    <row r="333" ht="10.5">
      <c r="J333" s="199"/>
    </row>
    <row r="334" ht="10.5">
      <c r="J334" s="199"/>
    </row>
    <row r="335" ht="10.5">
      <c r="J335" s="199"/>
    </row>
    <row r="336" ht="10.5">
      <c r="J336" s="199"/>
    </row>
    <row r="337" ht="10.5">
      <c r="J337" s="199"/>
    </row>
    <row r="338" ht="10.5">
      <c r="J338" s="199"/>
    </row>
    <row r="339" ht="10.5">
      <c r="J339" s="199"/>
    </row>
    <row r="340" ht="10.5">
      <c r="J340" s="199"/>
    </row>
    <row r="341" ht="10.5">
      <c r="J341" s="199"/>
    </row>
    <row r="342" ht="10.5">
      <c r="J342" s="199"/>
    </row>
    <row r="343" ht="10.5">
      <c r="J343" s="199"/>
    </row>
    <row r="344" ht="10.5">
      <c r="J344" s="199"/>
    </row>
    <row r="345" ht="10.5">
      <c r="J345" s="199"/>
    </row>
    <row r="346" ht="10.5">
      <c r="J346" s="199"/>
    </row>
    <row r="347" ht="10.5">
      <c r="J347" s="199"/>
    </row>
    <row r="348" ht="10.5">
      <c r="J348" s="199"/>
    </row>
    <row r="349" ht="10.5">
      <c r="J349" s="199"/>
    </row>
    <row r="350" ht="10.5">
      <c r="J350" s="199"/>
    </row>
    <row r="351" ht="10.5">
      <c r="J351" s="199"/>
    </row>
    <row r="352" ht="10.5">
      <c r="J352" s="199"/>
    </row>
    <row r="353" ht="10.5">
      <c r="J353" s="199"/>
    </row>
    <row r="354" ht="10.5">
      <c r="J354" s="199"/>
    </row>
    <row r="355" ht="10.5">
      <c r="J355" s="199"/>
    </row>
    <row r="356" ht="10.5">
      <c r="J356" s="199"/>
    </row>
    <row r="357" ht="10.5">
      <c r="J357" s="199"/>
    </row>
    <row r="358" ht="10.5">
      <c r="J358" s="199"/>
    </row>
    <row r="359" ht="10.5">
      <c r="J359" s="199"/>
    </row>
    <row r="360" ht="10.5">
      <c r="J360" s="199"/>
    </row>
    <row r="361" ht="10.5">
      <c r="J361" s="199"/>
    </row>
    <row r="362" ht="10.5">
      <c r="J362" s="199"/>
    </row>
    <row r="363" ht="10.5">
      <c r="J363" s="199"/>
    </row>
    <row r="364" ht="10.5">
      <c r="J364" s="199"/>
    </row>
    <row r="365" ht="10.5">
      <c r="J365" s="199"/>
    </row>
    <row r="366" ht="10.5">
      <c r="J366" s="199"/>
    </row>
    <row r="367" ht="10.5">
      <c r="J367" s="199"/>
    </row>
    <row r="368" ht="10.5">
      <c r="J368" s="199"/>
    </row>
    <row r="369" ht="10.5">
      <c r="J369" s="199"/>
    </row>
    <row r="370" ht="10.5">
      <c r="J370" s="199"/>
    </row>
    <row r="371" ht="10.5">
      <c r="J371" s="199"/>
    </row>
    <row r="372" ht="10.5">
      <c r="J372" s="199"/>
    </row>
    <row r="373" ht="10.5">
      <c r="J373" s="199"/>
    </row>
    <row r="374" ht="10.5">
      <c r="J374" s="199"/>
    </row>
    <row r="375" ht="10.5">
      <c r="J375" s="199"/>
    </row>
    <row r="376" ht="10.5">
      <c r="J376" s="199"/>
    </row>
    <row r="377" ht="10.5">
      <c r="J377" s="199"/>
    </row>
    <row r="378" ht="10.5">
      <c r="J378" s="199"/>
    </row>
    <row r="379" ht="10.5">
      <c r="J379" s="199"/>
    </row>
    <row r="380" ht="10.5">
      <c r="J380" s="199"/>
    </row>
    <row r="381" ht="10.5">
      <c r="J381" s="199"/>
    </row>
    <row r="382" ht="10.5">
      <c r="J382" s="199"/>
    </row>
    <row r="383" ht="10.5">
      <c r="J383" s="199"/>
    </row>
    <row r="384" ht="10.5">
      <c r="J384" s="199"/>
    </row>
    <row r="385" ht="10.5">
      <c r="J385" s="199"/>
    </row>
    <row r="386" ht="10.5">
      <c r="J386" s="199"/>
    </row>
    <row r="387" ht="10.5">
      <c r="J387" s="199"/>
    </row>
    <row r="388" ht="10.5">
      <c r="J388" s="199"/>
    </row>
    <row r="389" ht="10.5">
      <c r="J389" s="199"/>
    </row>
    <row r="390" ht="10.5">
      <c r="J390" s="199"/>
    </row>
    <row r="391" ht="10.5">
      <c r="J391" s="199"/>
    </row>
    <row r="392" ht="10.5">
      <c r="J392" s="199"/>
    </row>
    <row r="393" ht="10.5">
      <c r="J393" s="199"/>
    </row>
    <row r="394" ht="10.5">
      <c r="J394" s="199"/>
    </row>
    <row r="395" ht="10.5">
      <c r="J395" s="199"/>
    </row>
    <row r="396" ht="10.5">
      <c r="J396" s="199"/>
    </row>
    <row r="397" ht="10.5">
      <c r="J397" s="199"/>
    </row>
    <row r="398" ht="10.5">
      <c r="J398" s="199"/>
    </row>
    <row r="399" ht="10.5">
      <c r="J399" s="199"/>
    </row>
    <row r="400" ht="10.5">
      <c r="J400" s="199"/>
    </row>
    <row r="401" ht="10.5">
      <c r="J401" s="199"/>
    </row>
    <row r="402" ht="10.5">
      <c r="J402" s="199"/>
    </row>
    <row r="403" ht="10.5">
      <c r="J403" s="199"/>
    </row>
    <row r="404" ht="10.5">
      <c r="J404" s="199"/>
    </row>
    <row r="405" ht="10.5">
      <c r="J405" s="199"/>
    </row>
    <row r="406" ht="10.5">
      <c r="J406" s="199"/>
    </row>
    <row r="407" ht="10.5">
      <c r="J407" s="199"/>
    </row>
    <row r="408" ht="10.5">
      <c r="J408" s="199"/>
    </row>
    <row r="409" ht="10.5">
      <c r="J409" s="199"/>
    </row>
    <row r="410" ht="10.5">
      <c r="J410" s="199"/>
    </row>
  </sheetData>
  <mergeCells count="102">
    <mergeCell ref="D1:V1"/>
    <mergeCell ref="BU1:BU4"/>
    <mergeCell ref="AD3:AD4"/>
    <mergeCell ref="U3:U4"/>
    <mergeCell ref="O3:O4"/>
    <mergeCell ref="P3:P4"/>
    <mergeCell ref="R3:R4"/>
    <mergeCell ref="BT2:BT4"/>
    <mergeCell ref="BO2:BO4"/>
    <mergeCell ref="BM3:BM4"/>
    <mergeCell ref="BR1:BT1"/>
    <mergeCell ref="BP1:BQ2"/>
    <mergeCell ref="BN3:BN4"/>
    <mergeCell ref="BP3:BP4"/>
    <mergeCell ref="BM2:BN2"/>
    <mergeCell ref="BG1:BO1"/>
    <mergeCell ref="BG2:BH2"/>
    <mergeCell ref="BI2:BJ2"/>
    <mergeCell ref="BK2:BK4"/>
    <mergeCell ref="BL2:BL4"/>
    <mergeCell ref="BW1:CC1"/>
    <mergeCell ref="W3:W4"/>
    <mergeCell ref="X3:X4"/>
    <mergeCell ref="CD3:CD4"/>
    <mergeCell ref="CC3:CC4"/>
    <mergeCell ref="AI3:AI4"/>
    <mergeCell ref="AJ3:AJ4"/>
    <mergeCell ref="AK3:AK4"/>
    <mergeCell ref="AL3:AL4"/>
    <mergeCell ref="BV2:BV4"/>
    <mergeCell ref="BZ3:BZ4"/>
    <mergeCell ref="CA3:CA4"/>
    <mergeCell ref="CB3:CB4"/>
    <mergeCell ref="BY3:BY4"/>
    <mergeCell ref="R2:V2"/>
    <mergeCell ref="M3:M4"/>
    <mergeCell ref="N3:N4"/>
    <mergeCell ref="S3:S4"/>
    <mergeCell ref="T3:T4"/>
    <mergeCell ref="V3:V4"/>
    <mergeCell ref="AY1:BA1"/>
    <mergeCell ref="AH3:AH4"/>
    <mergeCell ref="AU3:AU4"/>
    <mergeCell ref="AV3:AV4"/>
    <mergeCell ref="AQ3:AQ4"/>
    <mergeCell ref="AR3:AR4"/>
    <mergeCell ref="AM3:AM4"/>
    <mergeCell ref="AN3:AN4"/>
    <mergeCell ref="AO3:AO4"/>
    <mergeCell ref="AP3:AP4"/>
    <mergeCell ref="W1:AG1"/>
    <mergeCell ref="AF3:AF4"/>
    <mergeCell ref="AG3:AG4"/>
    <mergeCell ref="W2:AB2"/>
    <mergeCell ref="AE3:AE4"/>
    <mergeCell ref="AA3:AB4"/>
    <mergeCell ref="AC3:AC4"/>
    <mergeCell ref="Y3:Z4"/>
    <mergeCell ref="BB1:BF1"/>
    <mergeCell ref="AH2:AN2"/>
    <mergeCell ref="AO2:AR2"/>
    <mergeCell ref="AS2:AX2"/>
    <mergeCell ref="BD2:BD4"/>
    <mergeCell ref="BE2:BF2"/>
    <mergeCell ref="BB2:BC2"/>
    <mergeCell ref="AT3:AT4"/>
    <mergeCell ref="AS3:AS4"/>
    <mergeCell ref="AW3:AW4"/>
    <mergeCell ref="CE2:CH2"/>
    <mergeCell ref="BE3:BE4"/>
    <mergeCell ref="BG3:BG4"/>
    <mergeCell ref="BH3:BH4"/>
    <mergeCell ref="BQ3:BQ4"/>
    <mergeCell ref="BJ3:BJ4"/>
    <mergeCell ref="BI3:BI4"/>
    <mergeCell ref="CA2:CB2"/>
    <mergeCell ref="BW3:BW4"/>
    <mergeCell ref="BX3:BX4"/>
    <mergeCell ref="BS2:BS4"/>
    <mergeCell ref="BC3:BC4"/>
    <mergeCell ref="AA5:AB5"/>
    <mergeCell ref="Y5:Z5"/>
    <mergeCell ref="L3:L4"/>
    <mergeCell ref="CE6:CH6"/>
    <mergeCell ref="CE4:CH4"/>
    <mergeCell ref="AX3:AX4"/>
    <mergeCell ref="AY3:AY4"/>
    <mergeCell ref="AZ3:AZ4"/>
    <mergeCell ref="BA3:BA4"/>
    <mergeCell ref="BF3:BF4"/>
    <mergeCell ref="BB3:BB4"/>
    <mergeCell ref="BR2:BR4"/>
    <mergeCell ref="A1:C1"/>
    <mergeCell ref="D3:D4"/>
    <mergeCell ref="E3:E4"/>
    <mergeCell ref="Q3:Q4"/>
    <mergeCell ref="G3:G4"/>
    <mergeCell ref="H3:H4"/>
    <mergeCell ref="K3:K4"/>
    <mergeCell ref="J3:J4"/>
    <mergeCell ref="F3:F4"/>
    <mergeCell ref="I3:I4"/>
  </mergeCells>
  <dataValidations count="2">
    <dataValidation type="decimal" allowBlank="1" showInputMessage="1" showErrorMessage="1" errorTitle="Dato non valido!" error="Devi inserire il numero di metri quadri" sqref="D9 D23 D45:D46 D48:D50 D111 D58:D63 D85 D95:D97 D68 D71 D75 D102:D104 D99:D100 D80 D87:D90 D106 D93 D53:D56">
      <formula1>0</formula1>
      <formula2>100000</formula2>
    </dataValidation>
    <dataValidation type="decimal" allowBlank="1" showErrorMessage="1" errorTitle="Dato non valido!" error="Devi inserire il numero di metri quadri" sqref="D66 D101 D77">
      <formula1>0</formula1>
      <formula2>100000</formula2>
    </dataValidation>
  </dataValidations>
  <printOptions/>
  <pageMargins left="0.3" right="0.42" top="0.75" bottom="0.75" header="0.3" footer="0.3"/>
  <pageSetup fitToWidth="2" fitToHeight="1" horizontalDpi="600" verticalDpi="600" orientation="landscape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pane ySplit="3" topLeftCell="BM4" activePane="bottomLeft" state="frozen"/>
      <selection pane="topLeft" activeCell="A1" sqref="A1"/>
      <selection pane="bottomLeft" activeCell="O34" sqref="O34"/>
    </sheetView>
  </sheetViews>
  <sheetFormatPr defaultColWidth="9.00390625" defaultRowHeight="12.75"/>
  <cols>
    <col min="1" max="1" width="37.625" style="0" customWidth="1"/>
    <col min="2" max="2" width="8.875" style="73" customWidth="1"/>
    <col min="3" max="3" width="14.75390625" style="81" customWidth="1"/>
    <col min="4" max="4" width="7.75390625" style="0" customWidth="1"/>
    <col min="5" max="5" width="8.625" style="0" customWidth="1"/>
    <col min="6" max="6" width="9.50390625" style="0" customWidth="1"/>
    <col min="7" max="7" width="9.875" style="0" customWidth="1"/>
    <col min="8" max="8" width="6.50390625" style="0" customWidth="1"/>
    <col min="9" max="9" width="10.375" style="0" customWidth="1"/>
    <col min="10" max="10" width="11.00390625" style="0" customWidth="1"/>
    <col min="11" max="11" width="8.25390625" style="0" customWidth="1"/>
    <col min="12" max="12" width="5.75390625" style="0" customWidth="1"/>
    <col min="13" max="13" width="9.625" style="0" customWidth="1"/>
  </cols>
  <sheetData>
    <row r="2" spans="1:13" ht="12.75">
      <c r="A2" s="68" t="s">
        <v>242</v>
      </c>
      <c r="B2" s="72" t="s">
        <v>117</v>
      </c>
      <c r="C2" s="80" t="s">
        <v>244</v>
      </c>
      <c r="D2" s="137" t="s">
        <v>245</v>
      </c>
      <c r="E2" s="69"/>
      <c r="F2" s="69"/>
      <c r="G2" s="69"/>
      <c r="H2" s="69"/>
      <c r="I2" s="69"/>
      <c r="J2" s="69"/>
      <c r="K2" s="69"/>
      <c r="L2" s="69"/>
      <c r="M2" s="69"/>
    </row>
    <row r="3" spans="4:13" ht="13.5" thickBot="1">
      <c r="D3" s="70" t="s">
        <v>133</v>
      </c>
      <c r="E3" s="70" t="s">
        <v>134</v>
      </c>
      <c r="F3" s="70" t="s">
        <v>135</v>
      </c>
      <c r="G3" s="70" t="s">
        <v>136</v>
      </c>
      <c r="H3" s="70" t="s">
        <v>137</v>
      </c>
      <c r="I3" s="70" t="s">
        <v>138</v>
      </c>
      <c r="J3" s="70" t="s">
        <v>139</v>
      </c>
      <c r="K3" s="70" t="s">
        <v>140</v>
      </c>
      <c r="L3" s="70" t="s">
        <v>141</v>
      </c>
      <c r="M3" s="70" t="s">
        <v>142</v>
      </c>
    </row>
    <row r="4" spans="1:13" ht="14.25" thickBot="1" thickTop="1">
      <c r="A4" s="71" t="s">
        <v>246</v>
      </c>
      <c r="B4" s="71" t="s">
        <v>145</v>
      </c>
      <c r="C4" s="82" t="s">
        <v>146</v>
      </c>
      <c r="D4" s="67">
        <v>8</v>
      </c>
      <c r="E4" s="67">
        <v>10</v>
      </c>
      <c r="F4" s="67">
        <v>10</v>
      </c>
      <c r="G4" s="67">
        <v>6</v>
      </c>
      <c r="H4" s="67">
        <v>6</v>
      </c>
      <c r="I4" s="67">
        <v>10</v>
      </c>
      <c r="J4" s="67">
        <v>10</v>
      </c>
      <c r="K4" s="67">
        <v>10</v>
      </c>
      <c r="L4" s="67">
        <v>10</v>
      </c>
      <c r="M4" s="67">
        <v>9</v>
      </c>
    </row>
    <row r="5" spans="1:13" ht="14.25" thickBot="1" thickTop="1">
      <c r="A5" s="71" t="s">
        <v>243</v>
      </c>
      <c r="B5" s="71" t="s">
        <v>149</v>
      </c>
      <c r="C5" s="82" t="s">
        <v>150</v>
      </c>
      <c r="D5" s="67">
        <v>5</v>
      </c>
      <c r="E5" s="67">
        <v>7</v>
      </c>
      <c r="F5" s="67">
        <v>6</v>
      </c>
      <c r="G5" s="67">
        <v>5</v>
      </c>
      <c r="H5" s="67">
        <v>5</v>
      </c>
      <c r="I5" s="67">
        <v>6</v>
      </c>
      <c r="J5" s="67">
        <v>6</v>
      </c>
      <c r="K5" s="67">
        <v>6</v>
      </c>
      <c r="L5" s="67">
        <v>6</v>
      </c>
      <c r="M5" s="67">
        <v>6</v>
      </c>
    </row>
    <row r="6" spans="1:13" ht="14.25" thickBot="1" thickTop="1">
      <c r="A6" s="71" t="s">
        <v>247</v>
      </c>
      <c r="B6" s="71" t="s">
        <v>175</v>
      </c>
      <c r="C6" s="82" t="s">
        <v>176</v>
      </c>
      <c r="D6" s="67">
        <v>6</v>
      </c>
      <c r="E6" s="67">
        <v>8</v>
      </c>
      <c r="F6" s="67">
        <v>7</v>
      </c>
      <c r="G6" s="67">
        <v>5</v>
      </c>
      <c r="H6" s="67">
        <v>6</v>
      </c>
      <c r="I6" s="67">
        <v>7</v>
      </c>
      <c r="J6" s="67">
        <v>8</v>
      </c>
      <c r="K6" s="67">
        <v>6</v>
      </c>
      <c r="L6" s="67">
        <v>8</v>
      </c>
      <c r="M6" s="67">
        <v>7</v>
      </c>
    </row>
    <row r="7" spans="1:13" ht="14.25" thickBot="1" thickTop="1">
      <c r="A7" s="55" t="s">
        <v>248</v>
      </c>
      <c r="B7" s="74" t="s">
        <v>192</v>
      </c>
      <c r="C7" s="54" t="s">
        <v>229</v>
      </c>
      <c r="D7" s="67">
        <v>6</v>
      </c>
      <c r="E7" s="67">
        <v>8</v>
      </c>
      <c r="F7" s="67">
        <v>6</v>
      </c>
      <c r="G7" s="67">
        <v>1</v>
      </c>
      <c r="H7" s="67">
        <v>4</v>
      </c>
      <c r="I7" s="67">
        <v>7</v>
      </c>
      <c r="J7" s="67">
        <v>8</v>
      </c>
      <c r="K7" s="67">
        <v>7</v>
      </c>
      <c r="L7" s="67">
        <v>7</v>
      </c>
      <c r="M7" s="67">
        <v>4</v>
      </c>
    </row>
    <row r="8" spans="1:13" ht="14.25" thickBot="1" thickTop="1">
      <c r="A8" s="55" t="s">
        <v>249</v>
      </c>
      <c r="B8" s="74" t="s">
        <v>230</v>
      </c>
      <c r="C8" s="54" t="s">
        <v>231</v>
      </c>
      <c r="D8" s="67">
        <v>8</v>
      </c>
      <c r="E8" s="67">
        <v>6</v>
      </c>
      <c r="F8" s="67">
        <v>10</v>
      </c>
      <c r="G8" s="67">
        <v>9</v>
      </c>
      <c r="H8" s="67">
        <v>2</v>
      </c>
      <c r="I8" s="67">
        <v>0</v>
      </c>
      <c r="J8" s="67">
        <v>8</v>
      </c>
      <c r="K8" s="67">
        <v>8</v>
      </c>
      <c r="L8" s="67">
        <v>2</v>
      </c>
      <c r="M8" s="67">
        <v>9</v>
      </c>
    </row>
    <row r="9" spans="1:13" ht="14.25" thickBot="1" thickTop="1">
      <c r="A9" s="77" t="s">
        <v>250</v>
      </c>
      <c r="B9" s="77" t="s">
        <v>233</v>
      </c>
      <c r="C9" s="77" t="s">
        <v>234</v>
      </c>
      <c r="D9" s="67">
        <v>5</v>
      </c>
      <c r="E9" s="67">
        <v>9</v>
      </c>
      <c r="F9" s="67">
        <v>9</v>
      </c>
      <c r="G9" s="67">
        <v>4</v>
      </c>
      <c r="H9" s="67">
        <v>4</v>
      </c>
      <c r="I9" s="67">
        <v>6</v>
      </c>
      <c r="J9" s="67">
        <v>6</v>
      </c>
      <c r="K9" s="67">
        <v>6</v>
      </c>
      <c r="L9" s="67">
        <v>5</v>
      </c>
      <c r="M9" s="67">
        <v>7</v>
      </c>
    </row>
    <row r="10" spans="1:13" ht="14.25" thickBot="1" thickTop="1">
      <c r="A10" s="77" t="s">
        <v>251</v>
      </c>
      <c r="B10" s="66" t="s">
        <v>238</v>
      </c>
      <c r="C10" s="77" t="s">
        <v>239</v>
      </c>
      <c r="D10" s="67">
        <v>5</v>
      </c>
      <c r="E10" s="67">
        <v>7</v>
      </c>
      <c r="F10" s="67">
        <v>9</v>
      </c>
      <c r="G10" s="67">
        <v>2</v>
      </c>
      <c r="H10" s="67">
        <v>5</v>
      </c>
      <c r="I10" s="67">
        <v>9</v>
      </c>
      <c r="J10" s="67">
        <v>10</v>
      </c>
      <c r="K10" s="67">
        <v>10</v>
      </c>
      <c r="L10" s="67">
        <v>5</v>
      </c>
      <c r="M10" s="67">
        <v>9</v>
      </c>
    </row>
    <row r="11" spans="1:13" s="144" customFormat="1" ht="33" thickBot="1" thickTop="1">
      <c r="A11" s="82" t="s">
        <v>439</v>
      </c>
      <c r="B11" s="82" t="s">
        <v>433</v>
      </c>
      <c r="C11" s="82" t="s">
        <v>434</v>
      </c>
      <c r="D11" s="143">
        <v>7</v>
      </c>
      <c r="E11" s="143">
        <v>6</v>
      </c>
      <c r="F11" s="143">
        <v>5</v>
      </c>
      <c r="G11" s="143">
        <v>5</v>
      </c>
      <c r="H11" s="143">
        <v>5</v>
      </c>
      <c r="I11" s="143">
        <v>4</v>
      </c>
      <c r="J11" s="143">
        <v>9</v>
      </c>
      <c r="K11" s="143">
        <v>8</v>
      </c>
      <c r="L11" s="143">
        <v>9</v>
      </c>
      <c r="M11" s="143">
        <v>7</v>
      </c>
    </row>
    <row r="12" spans="1:13" ht="25.5" customHeight="1" thickBot="1" thickTop="1">
      <c r="A12" s="75" t="s">
        <v>252</v>
      </c>
      <c r="B12" s="75" t="s">
        <v>253</v>
      </c>
      <c r="C12" s="77" t="s">
        <v>240</v>
      </c>
      <c r="D12" s="67">
        <v>9</v>
      </c>
      <c r="E12" s="67">
        <v>7</v>
      </c>
      <c r="F12" s="67">
        <v>6</v>
      </c>
      <c r="G12" s="67">
        <v>7</v>
      </c>
      <c r="H12" s="67">
        <v>8</v>
      </c>
      <c r="I12" s="67">
        <v>7</v>
      </c>
      <c r="J12" s="67">
        <v>7</v>
      </c>
      <c r="K12" s="67">
        <v>6</v>
      </c>
      <c r="L12" s="67">
        <v>6</v>
      </c>
      <c r="M12" s="67">
        <v>7</v>
      </c>
    </row>
    <row r="13" spans="1:13" ht="14.25" thickBot="1" thickTop="1">
      <c r="A13" s="75" t="s">
        <v>254</v>
      </c>
      <c r="B13" s="75" t="s">
        <v>255</v>
      </c>
      <c r="C13" s="75" t="s">
        <v>256</v>
      </c>
      <c r="D13" s="67">
        <v>5</v>
      </c>
      <c r="E13" s="67">
        <v>6</v>
      </c>
      <c r="F13" s="67">
        <v>7</v>
      </c>
      <c r="G13" s="67">
        <v>8</v>
      </c>
      <c r="H13" s="67">
        <v>5</v>
      </c>
      <c r="I13" s="67">
        <v>5</v>
      </c>
      <c r="J13" s="67">
        <v>5</v>
      </c>
      <c r="K13" s="67">
        <v>6</v>
      </c>
      <c r="L13" s="67">
        <v>9</v>
      </c>
      <c r="M13" s="67">
        <v>6</v>
      </c>
    </row>
    <row r="14" spans="1:13" ht="14.25" thickBot="1" thickTop="1">
      <c r="A14" s="75" t="s">
        <v>258</v>
      </c>
      <c r="B14" s="75" t="s">
        <v>259</v>
      </c>
      <c r="C14" s="75" t="s">
        <v>260</v>
      </c>
      <c r="D14" s="67">
        <v>2</v>
      </c>
      <c r="E14" s="67">
        <v>10</v>
      </c>
      <c r="F14" s="67">
        <v>7</v>
      </c>
      <c r="G14" s="67">
        <v>5</v>
      </c>
      <c r="H14" s="67">
        <v>7</v>
      </c>
      <c r="I14" s="67">
        <v>8</v>
      </c>
      <c r="J14" s="67">
        <v>10</v>
      </c>
      <c r="K14" s="78">
        <v>3</v>
      </c>
      <c r="L14" s="79">
        <v>6</v>
      </c>
      <c r="M14" s="67">
        <v>7</v>
      </c>
    </row>
    <row r="15" spans="1:13" ht="14.25" thickBot="1" thickTop="1">
      <c r="A15" s="75" t="s">
        <v>261</v>
      </c>
      <c r="B15" s="75" t="s">
        <v>262</v>
      </c>
      <c r="C15" s="75" t="s">
        <v>263</v>
      </c>
      <c r="D15" s="67">
        <v>7</v>
      </c>
      <c r="E15" s="67">
        <v>8</v>
      </c>
      <c r="F15" s="67">
        <v>8</v>
      </c>
      <c r="G15" s="67">
        <v>5</v>
      </c>
      <c r="H15" s="67">
        <v>7</v>
      </c>
      <c r="I15" s="67">
        <v>8</v>
      </c>
      <c r="J15" s="67">
        <v>7</v>
      </c>
      <c r="K15" s="67">
        <v>8</v>
      </c>
      <c r="L15" s="67">
        <v>9</v>
      </c>
      <c r="M15" s="67">
        <v>9</v>
      </c>
    </row>
    <row r="16" spans="1:13" s="73" customFormat="1" ht="14.25" customHeight="1" thickBot="1" thickTop="1">
      <c r="A16" s="83" t="s">
        <v>264</v>
      </c>
      <c r="B16" s="83" t="s">
        <v>265</v>
      </c>
      <c r="C16" s="83" t="s">
        <v>266</v>
      </c>
      <c r="D16" s="84">
        <v>4</v>
      </c>
      <c r="E16" s="84">
        <v>3</v>
      </c>
      <c r="F16" s="84">
        <v>3</v>
      </c>
      <c r="G16" s="84">
        <v>2</v>
      </c>
      <c r="H16" s="84">
        <v>8</v>
      </c>
      <c r="I16" s="84">
        <v>3</v>
      </c>
      <c r="J16" s="84">
        <v>3</v>
      </c>
      <c r="K16" s="84">
        <v>5</v>
      </c>
      <c r="L16" s="84">
        <v>7</v>
      </c>
      <c r="M16" s="84">
        <v>4</v>
      </c>
    </row>
    <row r="17" spans="1:13" ht="23.25" thickBot="1" thickTop="1">
      <c r="A17" s="75" t="s">
        <v>268</v>
      </c>
      <c r="B17" s="75" t="s">
        <v>269</v>
      </c>
      <c r="C17" s="75" t="s">
        <v>270</v>
      </c>
      <c r="D17" s="67">
        <v>10</v>
      </c>
      <c r="E17" s="67">
        <v>9</v>
      </c>
      <c r="F17" s="67">
        <v>9</v>
      </c>
      <c r="G17" s="67">
        <v>7</v>
      </c>
      <c r="H17" s="67">
        <v>7</v>
      </c>
      <c r="I17" s="67">
        <v>9</v>
      </c>
      <c r="J17" s="67">
        <v>8</v>
      </c>
      <c r="K17" s="67">
        <v>8</v>
      </c>
      <c r="L17" s="67">
        <v>8</v>
      </c>
      <c r="M17" s="67">
        <v>8</v>
      </c>
    </row>
    <row r="18" spans="1:13" ht="23.25" thickBot="1" thickTop="1">
      <c r="A18" s="75" t="s">
        <v>271</v>
      </c>
      <c r="B18" s="75" t="s">
        <v>272</v>
      </c>
      <c r="C18" s="75" t="s">
        <v>273</v>
      </c>
      <c r="D18" s="67">
        <v>7</v>
      </c>
      <c r="E18" s="67">
        <v>8</v>
      </c>
      <c r="F18" s="67">
        <v>8</v>
      </c>
      <c r="G18" s="67">
        <v>0</v>
      </c>
      <c r="H18" s="67">
        <v>7</v>
      </c>
      <c r="I18" s="67">
        <v>7</v>
      </c>
      <c r="J18" s="67">
        <v>7</v>
      </c>
      <c r="K18" s="67">
        <v>6</v>
      </c>
      <c r="L18" s="67">
        <v>6</v>
      </c>
      <c r="M18" s="67">
        <v>6</v>
      </c>
    </row>
    <row r="19" spans="1:13" ht="33.75" customHeight="1" thickBot="1" thickTop="1">
      <c r="A19" s="75" t="s">
        <v>275</v>
      </c>
      <c r="B19" s="75" t="s">
        <v>276</v>
      </c>
      <c r="C19" s="75" t="s">
        <v>277</v>
      </c>
      <c r="D19" s="67">
        <v>8</v>
      </c>
      <c r="E19" s="67">
        <v>6</v>
      </c>
      <c r="F19" s="67">
        <v>8</v>
      </c>
      <c r="G19" s="67">
        <v>2</v>
      </c>
      <c r="H19" s="67">
        <v>5</v>
      </c>
      <c r="I19" s="67">
        <v>6</v>
      </c>
      <c r="J19" s="67">
        <v>8</v>
      </c>
      <c r="K19" s="67">
        <v>7</v>
      </c>
      <c r="L19" s="67">
        <v>8</v>
      </c>
      <c r="M19" s="67">
        <v>7</v>
      </c>
    </row>
    <row r="20" spans="1:13" ht="14.25" thickBot="1" thickTop="1">
      <c r="A20" s="75" t="s">
        <v>279</v>
      </c>
      <c r="B20" s="75" t="s">
        <v>280</v>
      </c>
      <c r="C20" s="75" t="s">
        <v>281</v>
      </c>
      <c r="D20" s="67">
        <v>6</v>
      </c>
      <c r="E20" s="67">
        <v>5</v>
      </c>
      <c r="F20" s="67">
        <v>6</v>
      </c>
      <c r="G20" s="67">
        <v>2</v>
      </c>
      <c r="H20" s="67">
        <v>4</v>
      </c>
      <c r="I20" s="67">
        <v>6</v>
      </c>
      <c r="J20" s="67">
        <v>6</v>
      </c>
      <c r="K20" s="67">
        <v>5</v>
      </c>
      <c r="L20" s="67">
        <v>8</v>
      </c>
      <c r="M20" s="67">
        <v>8</v>
      </c>
    </row>
    <row r="21" spans="1:13" ht="23.25" thickBot="1" thickTop="1">
      <c r="A21" s="75" t="s">
        <v>282</v>
      </c>
      <c r="B21" s="75" t="s">
        <v>283</v>
      </c>
      <c r="C21" s="75" t="s">
        <v>284</v>
      </c>
      <c r="D21" s="67">
        <v>7</v>
      </c>
      <c r="E21" s="67">
        <v>8</v>
      </c>
      <c r="F21" s="67">
        <v>8</v>
      </c>
      <c r="G21" s="67">
        <v>4</v>
      </c>
      <c r="H21" s="67">
        <v>8</v>
      </c>
      <c r="I21" s="67">
        <v>8</v>
      </c>
      <c r="J21" s="67">
        <v>6</v>
      </c>
      <c r="K21" s="67">
        <v>5</v>
      </c>
      <c r="L21" s="67">
        <v>8</v>
      </c>
      <c r="M21" s="67">
        <v>7</v>
      </c>
    </row>
    <row r="22" spans="1:13" ht="14.25" thickBot="1" thickTop="1">
      <c r="A22" s="75" t="s">
        <v>285</v>
      </c>
      <c r="B22" s="75" t="s">
        <v>286</v>
      </c>
      <c r="C22" s="75" t="s">
        <v>287</v>
      </c>
      <c r="D22" s="67">
        <v>6</v>
      </c>
      <c r="E22" s="67">
        <v>7</v>
      </c>
      <c r="F22" s="67">
        <v>4</v>
      </c>
      <c r="G22" s="67">
        <v>4</v>
      </c>
      <c r="H22" s="67">
        <v>8</v>
      </c>
      <c r="I22" s="67">
        <v>8</v>
      </c>
      <c r="J22" s="67">
        <v>6</v>
      </c>
      <c r="K22" s="67">
        <v>6</v>
      </c>
      <c r="L22" s="67">
        <v>7</v>
      </c>
      <c r="M22" s="67">
        <v>7</v>
      </c>
    </row>
    <row r="23" spans="1:13" ht="14.25" thickBot="1" thickTop="1">
      <c r="A23" s="75" t="s">
        <v>289</v>
      </c>
      <c r="B23" s="75" t="s">
        <v>290</v>
      </c>
      <c r="C23" s="75" t="s">
        <v>291</v>
      </c>
      <c r="D23" s="67">
        <v>7</v>
      </c>
      <c r="E23" s="67">
        <v>7</v>
      </c>
      <c r="F23" s="67">
        <v>8</v>
      </c>
      <c r="G23" s="67">
        <v>7</v>
      </c>
      <c r="H23" s="67">
        <v>7</v>
      </c>
      <c r="I23" s="67">
        <v>8</v>
      </c>
      <c r="J23" s="67">
        <v>8</v>
      </c>
      <c r="K23" s="67">
        <v>7</v>
      </c>
      <c r="L23" s="67">
        <v>7</v>
      </c>
      <c r="M23" s="67">
        <v>7</v>
      </c>
    </row>
    <row r="24" spans="1:13" s="134" customFormat="1" ht="14.25" thickBot="1" thickTop="1">
      <c r="A24" s="133" t="s">
        <v>288</v>
      </c>
      <c r="B24" s="135"/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ht="14.25" thickBot="1" thickTop="1">
      <c r="A25" s="75" t="s">
        <v>292</v>
      </c>
      <c r="B25" s="75" t="s">
        <v>293</v>
      </c>
      <c r="C25" s="75" t="s">
        <v>294</v>
      </c>
      <c r="D25" s="67">
        <v>6</v>
      </c>
      <c r="E25" s="67">
        <v>6</v>
      </c>
      <c r="F25" s="67">
        <v>7</v>
      </c>
      <c r="G25" s="67">
        <v>7</v>
      </c>
      <c r="H25" s="67">
        <v>8</v>
      </c>
      <c r="I25" s="67">
        <v>8</v>
      </c>
      <c r="J25" s="67">
        <v>7</v>
      </c>
      <c r="K25" s="67">
        <v>9</v>
      </c>
      <c r="L25" s="67">
        <v>9</v>
      </c>
      <c r="M25" s="67">
        <v>9</v>
      </c>
    </row>
    <row r="26" spans="1:13" ht="23.25" thickBot="1" thickTop="1">
      <c r="A26" s="75" t="s">
        <v>295</v>
      </c>
      <c r="B26" s="75" t="s">
        <v>296</v>
      </c>
      <c r="C26" s="75" t="s">
        <v>297</v>
      </c>
      <c r="D26" s="85">
        <v>8</v>
      </c>
      <c r="E26" s="85">
        <v>10</v>
      </c>
      <c r="F26" s="85">
        <v>9</v>
      </c>
      <c r="G26" s="85">
        <v>9</v>
      </c>
      <c r="H26" s="85">
        <v>8</v>
      </c>
      <c r="I26" s="85">
        <v>9</v>
      </c>
      <c r="J26" s="85">
        <v>10</v>
      </c>
      <c r="K26" s="85">
        <v>10</v>
      </c>
      <c r="L26" s="85">
        <v>9</v>
      </c>
      <c r="M26" s="85">
        <v>9</v>
      </c>
    </row>
    <row r="27" spans="1:13" ht="23.25" thickBot="1" thickTop="1">
      <c r="A27" s="75" t="s">
        <v>300</v>
      </c>
      <c r="B27" s="75" t="s">
        <v>301</v>
      </c>
      <c r="C27" s="75" t="s">
        <v>302</v>
      </c>
      <c r="D27" s="67">
        <v>9</v>
      </c>
      <c r="E27" s="67">
        <v>8</v>
      </c>
      <c r="F27" s="67">
        <v>8</v>
      </c>
      <c r="G27" s="67">
        <v>4</v>
      </c>
      <c r="H27" s="67">
        <v>8</v>
      </c>
      <c r="I27" s="67">
        <v>7</v>
      </c>
      <c r="J27" s="67">
        <v>8</v>
      </c>
      <c r="K27" s="67">
        <v>6</v>
      </c>
      <c r="L27" s="67">
        <v>6</v>
      </c>
      <c r="M27" s="67">
        <v>9</v>
      </c>
    </row>
    <row r="28" spans="1:13" ht="14.25" thickBot="1" thickTop="1">
      <c r="A28" s="75" t="s">
        <v>304</v>
      </c>
      <c r="B28" s="75" t="s">
        <v>305</v>
      </c>
      <c r="C28" s="75" t="s">
        <v>306</v>
      </c>
      <c r="D28" s="67">
        <v>4</v>
      </c>
      <c r="E28" s="67">
        <v>6</v>
      </c>
      <c r="F28" s="67">
        <v>6</v>
      </c>
      <c r="G28" s="67">
        <v>3</v>
      </c>
      <c r="H28" s="67">
        <v>4</v>
      </c>
      <c r="I28" s="67">
        <v>6</v>
      </c>
      <c r="J28" s="67">
        <v>7</v>
      </c>
      <c r="K28" s="67">
        <v>7</v>
      </c>
      <c r="L28" s="67">
        <v>6</v>
      </c>
      <c r="M28" s="67">
        <v>6</v>
      </c>
    </row>
    <row r="29" spans="1:13" ht="14.25" thickBot="1" thickTop="1">
      <c r="A29" s="76" t="s">
        <v>308</v>
      </c>
      <c r="B29" s="76" t="s">
        <v>309</v>
      </c>
      <c r="C29" s="76" t="s">
        <v>310</v>
      </c>
      <c r="D29" s="67">
        <v>6</v>
      </c>
      <c r="E29" s="67">
        <v>8</v>
      </c>
      <c r="F29" s="67">
        <v>8</v>
      </c>
      <c r="G29" s="67">
        <v>6</v>
      </c>
      <c r="H29" s="67">
        <v>8</v>
      </c>
      <c r="I29" s="67">
        <v>8</v>
      </c>
      <c r="J29" s="67">
        <v>7</v>
      </c>
      <c r="K29" s="67">
        <v>6</v>
      </c>
      <c r="L29" s="67">
        <v>9</v>
      </c>
      <c r="M29" s="67">
        <v>7</v>
      </c>
    </row>
    <row r="30" spans="1:13" ht="23.25" thickBot="1" thickTop="1">
      <c r="A30" s="75" t="s">
        <v>318</v>
      </c>
      <c r="B30" s="90" t="s">
        <v>319</v>
      </c>
      <c r="C30" s="90" t="s">
        <v>320</v>
      </c>
      <c r="D30" s="67">
        <v>6</v>
      </c>
      <c r="E30" s="67">
        <v>9</v>
      </c>
      <c r="F30" s="67">
        <v>6</v>
      </c>
      <c r="G30" s="67">
        <v>7</v>
      </c>
      <c r="H30" s="67">
        <v>6</v>
      </c>
      <c r="I30" s="67">
        <v>9</v>
      </c>
      <c r="J30" s="67">
        <v>8</v>
      </c>
      <c r="K30" s="67">
        <v>8</v>
      </c>
      <c r="L30" s="67">
        <v>6</v>
      </c>
      <c r="M30" s="67">
        <v>9</v>
      </c>
    </row>
    <row r="31" spans="1:13" ht="14.25" thickBot="1" thickTop="1">
      <c r="A31" s="90" t="s">
        <v>324</v>
      </c>
      <c r="B31" s="90" t="s">
        <v>325</v>
      </c>
      <c r="C31" s="90" t="s">
        <v>326</v>
      </c>
      <c r="D31" s="92">
        <v>8</v>
      </c>
      <c r="E31" s="92">
        <v>7</v>
      </c>
      <c r="F31" s="92">
        <v>7</v>
      </c>
      <c r="G31" s="92">
        <v>7</v>
      </c>
      <c r="H31" s="92">
        <v>7</v>
      </c>
      <c r="I31" s="92">
        <v>8</v>
      </c>
      <c r="J31" s="92">
        <v>7</v>
      </c>
      <c r="K31" s="92">
        <v>7</v>
      </c>
      <c r="L31" s="92">
        <v>6</v>
      </c>
      <c r="M31" s="92">
        <v>7</v>
      </c>
    </row>
    <row r="32" spans="1:13" ht="14.25" thickBot="1" thickTop="1">
      <c r="A32" s="90" t="s">
        <v>327</v>
      </c>
      <c r="B32" s="90" t="s">
        <v>328</v>
      </c>
      <c r="C32" s="90" t="s">
        <v>329</v>
      </c>
      <c r="D32" s="67">
        <v>3</v>
      </c>
      <c r="E32" s="67">
        <v>1</v>
      </c>
      <c r="F32" s="67">
        <v>3</v>
      </c>
      <c r="G32" s="67">
        <v>1</v>
      </c>
      <c r="H32" s="67">
        <v>4</v>
      </c>
      <c r="I32" s="67">
        <v>3</v>
      </c>
      <c r="J32" s="67">
        <v>2</v>
      </c>
      <c r="K32" s="67">
        <v>4</v>
      </c>
      <c r="L32" s="67">
        <v>3</v>
      </c>
      <c r="M32" s="67">
        <v>5</v>
      </c>
    </row>
    <row r="33" spans="1:13" ht="14.25" thickBot="1" thickTop="1">
      <c r="A33" s="90" t="s">
        <v>330</v>
      </c>
      <c r="B33" s="90" t="s">
        <v>331</v>
      </c>
      <c r="C33" s="90" t="s">
        <v>332</v>
      </c>
      <c r="D33" s="67">
        <v>6</v>
      </c>
      <c r="E33" s="67">
        <v>7</v>
      </c>
      <c r="F33" s="67">
        <v>9</v>
      </c>
      <c r="G33" s="67">
        <v>5</v>
      </c>
      <c r="H33" s="67">
        <v>6</v>
      </c>
      <c r="I33" s="67">
        <v>8</v>
      </c>
      <c r="J33" s="67">
        <v>8</v>
      </c>
      <c r="K33" s="67">
        <v>9</v>
      </c>
      <c r="L33" s="67">
        <v>8</v>
      </c>
      <c r="M33" s="67">
        <v>7</v>
      </c>
    </row>
    <row r="34" spans="1:13" ht="14.25" thickBot="1" thickTop="1">
      <c r="A34" s="90" t="s">
        <v>343</v>
      </c>
      <c r="B34" s="91"/>
      <c r="C34" s="90" t="s">
        <v>335</v>
      </c>
      <c r="D34" s="67">
        <v>9</v>
      </c>
      <c r="E34" s="67">
        <v>10</v>
      </c>
      <c r="F34" s="67">
        <v>10</v>
      </c>
      <c r="G34" s="67">
        <v>5</v>
      </c>
      <c r="H34" s="67">
        <v>8</v>
      </c>
      <c r="I34" s="67">
        <v>8</v>
      </c>
      <c r="J34" s="67">
        <v>8</v>
      </c>
      <c r="K34" s="67">
        <v>8</v>
      </c>
      <c r="L34" s="67">
        <v>7</v>
      </c>
      <c r="M34" s="67">
        <v>7</v>
      </c>
    </row>
    <row r="35" spans="1:13" ht="14.25" thickBot="1" thickTop="1">
      <c r="A35" s="90" t="s">
        <v>421</v>
      </c>
      <c r="B35" s="90" t="s">
        <v>419</v>
      </c>
      <c r="C35" s="90" t="s">
        <v>420</v>
      </c>
      <c r="D35" s="67">
        <v>5</v>
      </c>
      <c r="E35" s="67">
        <v>1</v>
      </c>
      <c r="F35" s="67">
        <v>6</v>
      </c>
      <c r="G35" s="67">
        <v>1</v>
      </c>
      <c r="H35" s="67">
        <v>5</v>
      </c>
      <c r="I35" s="67">
        <v>6</v>
      </c>
      <c r="J35" s="67">
        <v>6</v>
      </c>
      <c r="K35" s="67">
        <v>6</v>
      </c>
      <c r="L35" s="67">
        <v>5</v>
      </c>
      <c r="M35" s="67">
        <v>9</v>
      </c>
    </row>
    <row r="36" spans="1:13" s="144" customFormat="1" ht="14.25" thickBot="1" thickTop="1">
      <c r="A36" s="90" t="s">
        <v>423</v>
      </c>
      <c r="B36" s="90" t="s">
        <v>424</v>
      </c>
      <c r="C36" s="90" t="s">
        <v>420</v>
      </c>
      <c r="D36" s="143">
        <v>5</v>
      </c>
      <c r="E36" s="143">
        <v>1</v>
      </c>
      <c r="F36" s="143">
        <v>6</v>
      </c>
      <c r="G36" s="143">
        <v>1</v>
      </c>
      <c r="H36" s="143">
        <v>5</v>
      </c>
      <c r="I36" s="143">
        <v>6</v>
      </c>
      <c r="J36" s="143">
        <v>6</v>
      </c>
      <c r="K36" s="143">
        <v>6</v>
      </c>
      <c r="L36" s="143">
        <v>5</v>
      </c>
      <c r="M36" s="143">
        <v>9</v>
      </c>
    </row>
    <row r="37" spans="1:13" ht="14.25" thickBot="1" thickTop="1">
      <c r="A37" s="90" t="s">
        <v>344</v>
      </c>
      <c r="B37" s="90" t="s">
        <v>345</v>
      </c>
      <c r="C37" s="90" t="s">
        <v>346</v>
      </c>
      <c r="D37" s="67">
        <v>7</v>
      </c>
      <c r="E37" s="67">
        <v>10</v>
      </c>
      <c r="F37" s="67">
        <v>6</v>
      </c>
      <c r="G37" s="67">
        <v>5</v>
      </c>
      <c r="H37" s="67">
        <v>7</v>
      </c>
      <c r="I37" s="67">
        <v>10</v>
      </c>
      <c r="J37" s="67">
        <v>10</v>
      </c>
      <c r="K37" s="67">
        <v>10</v>
      </c>
      <c r="L37" s="67">
        <v>10</v>
      </c>
      <c r="M37" s="67">
        <v>10</v>
      </c>
    </row>
    <row r="38" spans="1:13" s="144" customFormat="1" ht="14.25" thickBot="1" thickTop="1">
      <c r="A38" s="90" t="s">
        <v>455</v>
      </c>
      <c r="B38" s="90" t="s">
        <v>456</v>
      </c>
      <c r="C38" s="90" t="s">
        <v>457</v>
      </c>
      <c r="D38" s="143">
        <v>9</v>
      </c>
      <c r="E38" s="143">
        <v>9</v>
      </c>
      <c r="F38" s="143">
        <v>10</v>
      </c>
      <c r="G38" s="143">
        <v>8</v>
      </c>
      <c r="H38" s="143">
        <v>8</v>
      </c>
      <c r="I38" s="143">
        <v>9</v>
      </c>
      <c r="J38" s="143">
        <v>9</v>
      </c>
      <c r="K38" s="143">
        <v>9</v>
      </c>
      <c r="L38" s="143">
        <v>10</v>
      </c>
      <c r="M38" s="143">
        <v>10</v>
      </c>
    </row>
    <row r="39" spans="1:13" ht="14.25" thickBot="1" thickTop="1">
      <c r="A39" s="90" t="s">
        <v>348</v>
      </c>
      <c r="B39" s="90" t="s">
        <v>349</v>
      </c>
      <c r="C39" s="90" t="s">
        <v>350</v>
      </c>
      <c r="D39" s="67">
        <v>4</v>
      </c>
      <c r="E39" s="67">
        <v>4</v>
      </c>
      <c r="F39" s="67">
        <v>5</v>
      </c>
      <c r="G39" s="67">
        <v>5</v>
      </c>
      <c r="H39" s="67">
        <v>7</v>
      </c>
      <c r="I39" s="67">
        <v>6</v>
      </c>
      <c r="J39" s="67">
        <v>6</v>
      </c>
      <c r="K39" s="67">
        <v>6</v>
      </c>
      <c r="L39" s="67">
        <v>6</v>
      </c>
      <c r="M39" s="67">
        <v>7</v>
      </c>
    </row>
    <row r="40" spans="1:13" ht="14.25" thickBot="1" thickTop="1">
      <c r="A40" s="90" t="s">
        <v>352</v>
      </c>
      <c r="B40" s="90" t="s">
        <v>353</v>
      </c>
      <c r="C40" s="90" t="s">
        <v>354</v>
      </c>
      <c r="D40" s="67">
        <v>8</v>
      </c>
      <c r="E40" s="67">
        <v>10</v>
      </c>
      <c r="F40" s="67">
        <v>8</v>
      </c>
      <c r="G40" s="67">
        <v>0</v>
      </c>
      <c r="H40" s="67">
        <v>8</v>
      </c>
      <c r="I40" s="67">
        <v>10</v>
      </c>
      <c r="J40" s="67">
        <v>10</v>
      </c>
      <c r="K40" s="67">
        <v>9</v>
      </c>
      <c r="L40" s="67">
        <v>10</v>
      </c>
      <c r="M40" s="67">
        <v>7</v>
      </c>
    </row>
    <row r="41" spans="1:13" ht="14.25" thickBot="1" thickTop="1">
      <c r="A41" s="90" t="s">
        <v>355</v>
      </c>
      <c r="B41" s="90" t="s">
        <v>356</v>
      </c>
      <c r="C41" s="90" t="s">
        <v>357</v>
      </c>
      <c r="D41" s="67">
        <v>7</v>
      </c>
      <c r="E41" s="67">
        <v>6</v>
      </c>
      <c r="F41" s="67">
        <v>6</v>
      </c>
      <c r="G41" s="67">
        <v>6</v>
      </c>
      <c r="H41" s="67">
        <v>8</v>
      </c>
      <c r="I41" s="67">
        <v>7</v>
      </c>
      <c r="J41" s="67">
        <v>8</v>
      </c>
      <c r="K41" s="67">
        <v>7</v>
      </c>
      <c r="L41" s="67">
        <v>7</v>
      </c>
      <c r="M41" s="67">
        <v>7</v>
      </c>
    </row>
    <row r="42" spans="1:13" ht="14.25" thickBot="1" thickTop="1">
      <c r="A42" s="90" t="s">
        <v>362</v>
      </c>
      <c r="B42" s="90" t="s">
        <v>363</v>
      </c>
      <c r="C42" s="90" t="s">
        <v>364</v>
      </c>
      <c r="D42" s="67">
        <v>1</v>
      </c>
      <c r="E42" s="67">
        <v>1</v>
      </c>
      <c r="F42" s="67">
        <v>4</v>
      </c>
      <c r="G42" s="67">
        <v>3</v>
      </c>
      <c r="H42" s="67">
        <v>6</v>
      </c>
      <c r="I42" s="67">
        <v>7</v>
      </c>
      <c r="J42" s="67">
        <v>7</v>
      </c>
      <c r="K42" s="67">
        <v>8</v>
      </c>
      <c r="L42" s="67">
        <v>5</v>
      </c>
      <c r="M42" s="67">
        <v>3</v>
      </c>
    </row>
    <row r="43" spans="1:13" ht="14.25" thickBot="1" thickTop="1">
      <c r="A43" s="90" t="s">
        <v>366</v>
      </c>
      <c r="B43" s="90" t="s">
        <v>367</v>
      </c>
      <c r="C43" s="90" t="s">
        <v>368</v>
      </c>
      <c r="D43" s="67">
        <v>2</v>
      </c>
      <c r="E43" s="67">
        <v>8</v>
      </c>
      <c r="F43" s="67">
        <v>6</v>
      </c>
      <c r="G43" s="67">
        <v>3</v>
      </c>
      <c r="H43" s="67">
        <v>7</v>
      </c>
      <c r="I43" s="67">
        <v>8</v>
      </c>
      <c r="J43" s="67">
        <v>4</v>
      </c>
      <c r="K43" s="67">
        <v>6</v>
      </c>
      <c r="L43" s="67">
        <v>8</v>
      </c>
      <c r="M43" s="67">
        <v>7</v>
      </c>
    </row>
    <row r="44" spans="1:13" ht="14.25" thickBot="1" thickTop="1">
      <c r="A44" s="90" t="s">
        <v>370</v>
      </c>
      <c r="B44" s="90" t="s">
        <v>371</v>
      </c>
      <c r="C44" s="90" t="s">
        <v>372</v>
      </c>
      <c r="D44" s="67">
        <v>7</v>
      </c>
      <c r="E44" s="67">
        <v>8</v>
      </c>
      <c r="F44" s="67">
        <v>8</v>
      </c>
      <c r="G44" s="67">
        <v>6</v>
      </c>
      <c r="H44" s="67">
        <v>6</v>
      </c>
      <c r="I44" s="67">
        <v>9</v>
      </c>
      <c r="J44" s="67">
        <v>8</v>
      </c>
      <c r="K44" s="67">
        <v>6</v>
      </c>
      <c r="L44" s="67">
        <v>8</v>
      </c>
      <c r="M44" s="67">
        <v>9</v>
      </c>
    </row>
    <row r="45" spans="1:13" ht="14.25" thickBot="1" thickTop="1">
      <c r="A45" s="90" t="s">
        <v>373</v>
      </c>
      <c r="B45" s="90" t="s">
        <v>374</v>
      </c>
      <c r="C45" s="90" t="s">
        <v>375</v>
      </c>
      <c r="D45" s="67">
        <v>8</v>
      </c>
      <c r="E45" s="67">
        <v>9</v>
      </c>
      <c r="F45" s="67">
        <v>9</v>
      </c>
      <c r="G45" s="67">
        <v>7</v>
      </c>
      <c r="H45" s="67">
        <v>8</v>
      </c>
      <c r="I45" s="67">
        <v>9</v>
      </c>
      <c r="J45" s="67">
        <v>9</v>
      </c>
      <c r="K45" s="67">
        <v>9</v>
      </c>
      <c r="L45" s="67">
        <v>8</v>
      </c>
      <c r="M45" s="67">
        <v>8</v>
      </c>
    </row>
    <row r="46" spans="1:13" ht="14.25" thickBot="1" thickTop="1">
      <c r="A46" s="90" t="s">
        <v>377</v>
      </c>
      <c r="B46" s="90" t="s">
        <v>378</v>
      </c>
      <c r="C46" s="90" t="s">
        <v>379</v>
      </c>
      <c r="D46" s="67">
        <v>2</v>
      </c>
      <c r="E46" s="67">
        <v>5</v>
      </c>
      <c r="F46" s="67">
        <v>5</v>
      </c>
      <c r="G46" s="67">
        <v>3</v>
      </c>
      <c r="H46" s="67">
        <v>7</v>
      </c>
      <c r="I46" s="67">
        <v>8</v>
      </c>
      <c r="J46" s="67">
        <v>8</v>
      </c>
      <c r="K46" s="67">
        <v>6</v>
      </c>
      <c r="L46" s="67">
        <v>6</v>
      </c>
      <c r="M46" s="67">
        <v>3</v>
      </c>
    </row>
    <row r="47" spans="1:13" ht="14.25" thickBot="1" thickTop="1">
      <c r="A47" s="90" t="s">
        <v>381</v>
      </c>
      <c r="B47" s="90" t="s">
        <v>382</v>
      </c>
      <c r="C47" s="90" t="s">
        <v>383</v>
      </c>
      <c r="D47" s="67">
        <v>7</v>
      </c>
      <c r="E47" s="67">
        <v>9</v>
      </c>
      <c r="F47" s="67">
        <v>9</v>
      </c>
      <c r="G47" s="67">
        <v>3</v>
      </c>
      <c r="H47" s="67">
        <v>5</v>
      </c>
      <c r="I47" s="67">
        <v>8</v>
      </c>
      <c r="J47" s="67">
        <v>8</v>
      </c>
      <c r="K47" s="67">
        <v>6</v>
      </c>
      <c r="L47" s="67">
        <v>8</v>
      </c>
      <c r="M47" s="67">
        <v>5</v>
      </c>
    </row>
    <row r="48" spans="1:13" ht="14.25" thickBot="1" thickTop="1">
      <c r="A48" s="90" t="s">
        <v>385</v>
      </c>
      <c r="B48" s="90" t="s">
        <v>386</v>
      </c>
      <c r="C48" s="90" t="s">
        <v>387</v>
      </c>
      <c r="D48" s="92">
        <v>6</v>
      </c>
      <c r="E48" s="92">
        <v>7</v>
      </c>
      <c r="F48" s="92">
        <v>8</v>
      </c>
      <c r="G48" s="92">
        <v>8</v>
      </c>
      <c r="H48" s="92">
        <v>7</v>
      </c>
      <c r="I48" s="92">
        <v>10</v>
      </c>
      <c r="J48" s="92">
        <v>10</v>
      </c>
      <c r="K48" s="92">
        <v>9</v>
      </c>
      <c r="L48" s="92">
        <v>9</v>
      </c>
      <c r="M48" s="92">
        <v>8</v>
      </c>
    </row>
    <row r="49" spans="1:13" ht="14.25" thickBot="1" thickTop="1">
      <c r="A49" s="90" t="s">
        <v>388</v>
      </c>
      <c r="B49" s="90" t="s">
        <v>389</v>
      </c>
      <c r="C49" s="90" t="s">
        <v>390</v>
      </c>
      <c r="D49" s="67">
        <v>7</v>
      </c>
      <c r="E49" s="67">
        <v>7</v>
      </c>
      <c r="F49" s="67">
        <v>5</v>
      </c>
      <c r="G49" s="67">
        <v>3</v>
      </c>
      <c r="H49" s="67">
        <v>7</v>
      </c>
      <c r="I49" s="67">
        <v>9</v>
      </c>
      <c r="J49" s="67">
        <v>8</v>
      </c>
      <c r="K49" s="67">
        <v>8</v>
      </c>
      <c r="L49" s="67">
        <v>5</v>
      </c>
      <c r="M49" s="67">
        <v>7</v>
      </c>
    </row>
    <row r="50" spans="1:13" ht="14.25" thickBot="1" thickTop="1">
      <c r="A50" s="90" t="s">
        <v>391</v>
      </c>
      <c r="B50" s="90" t="s">
        <v>392</v>
      </c>
      <c r="C50" s="90" t="s">
        <v>393</v>
      </c>
      <c r="D50" s="67">
        <v>9</v>
      </c>
      <c r="E50" s="67">
        <v>8</v>
      </c>
      <c r="F50" s="67">
        <v>8</v>
      </c>
      <c r="G50" s="67">
        <v>8</v>
      </c>
      <c r="H50" s="67">
        <v>7</v>
      </c>
      <c r="I50" s="67">
        <v>8</v>
      </c>
      <c r="J50" s="67">
        <v>9</v>
      </c>
      <c r="K50" s="67">
        <v>8</v>
      </c>
      <c r="L50" s="67">
        <v>6</v>
      </c>
      <c r="M50" s="67">
        <v>8</v>
      </c>
    </row>
    <row r="51" spans="1:13" ht="14.25" thickBot="1" thickTop="1">
      <c r="A51" s="90" t="s">
        <v>397</v>
      </c>
      <c r="B51" s="90" t="s">
        <v>398</v>
      </c>
      <c r="C51" s="90" t="s">
        <v>399</v>
      </c>
      <c r="D51" s="67">
        <v>6</v>
      </c>
      <c r="E51" s="67">
        <v>7</v>
      </c>
      <c r="F51" s="67">
        <v>6</v>
      </c>
      <c r="G51" s="67">
        <v>2</v>
      </c>
      <c r="H51" s="67">
        <v>6</v>
      </c>
      <c r="I51" s="67">
        <v>7</v>
      </c>
      <c r="J51" s="67">
        <v>7</v>
      </c>
      <c r="K51" s="67">
        <v>9</v>
      </c>
      <c r="L51" s="67">
        <v>8</v>
      </c>
      <c r="M51" s="67">
        <v>7</v>
      </c>
    </row>
    <row r="52" spans="1:13" ht="14.25" thickBot="1" thickTop="1">
      <c r="A52" s="90" t="s">
        <v>401</v>
      </c>
      <c r="B52" s="90" t="s">
        <v>402</v>
      </c>
      <c r="C52" s="90" t="s">
        <v>403</v>
      </c>
      <c r="D52" s="67">
        <v>6</v>
      </c>
      <c r="E52" s="67">
        <v>6</v>
      </c>
      <c r="F52" s="67">
        <v>6</v>
      </c>
      <c r="G52" s="67">
        <v>6</v>
      </c>
      <c r="H52" s="67">
        <v>6</v>
      </c>
      <c r="I52" s="67">
        <v>6</v>
      </c>
      <c r="J52" s="67">
        <v>7</v>
      </c>
      <c r="K52" s="67">
        <v>7</v>
      </c>
      <c r="L52" s="67">
        <v>7</v>
      </c>
      <c r="M52" s="67">
        <v>8</v>
      </c>
    </row>
    <row r="53" spans="1:13" ht="14.25" thickBot="1" thickTop="1">
      <c r="A53" s="90" t="s">
        <v>404</v>
      </c>
      <c r="B53" s="90" t="s">
        <v>405</v>
      </c>
      <c r="C53" s="90" t="s">
        <v>406</v>
      </c>
      <c r="D53" s="67">
        <v>6</v>
      </c>
      <c r="E53" s="67">
        <v>5</v>
      </c>
      <c r="F53" s="67">
        <v>7</v>
      </c>
      <c r="G53" s="67">
        <v>6</v>
      </c>
      <c r="H53" s="67">
        <v>8</v>
      </c>
      <c r="I53" s="67">
        <v>5</v>
      </c>
      <c r="J53" s="67">
        <v>8</v>
      </c>
      <c r="K53" s="67">
        <v>5</v>
      </c>
      <c r="L53" s="67">
        <v>7</v>
      </c>
      <c r="M53" s="67">
        <v>8</v>
      </c>
    </row>
    <row r="54" spans="1:13" ht="14.25" thickBot="1" thickTop="1">
      <c r="A54" s="90" t="s">
        <v>408</v>
      </c>
      <c r="B54" s="90" t="s">
        <v>409</v>
      </c>
      <c r="C54" s="90" t="s">
        <v>410</v>
      </c>
      <c r="D54" s="67">
        <v>10</v>
      </c>
      <c r="E54" s="67">
        <v>8</v>
      </c>
      <c r="F54" s="67">
        <v>8</v>
      </c>
      <c r="G54" s="67">
        <v>9</v>
      </c>
      <c r="H54" s="67">
        <v>9</v>
      </c>
      <c r="I54" s="67">
        <v>9</v>
      </c>
      <c r="J54" s="67">
        <v>9</v>
      </c>
      <c r="K54" s="67">
        <v>9</v>
      </c>
      <c r="L54" s="67">
        <v>10</v>
      </c>
      <c r="M54" s="67">
        <v>10</v>
      </c>
    </row>
    <row r="55" spans="1:13" ht="14.25" thickBot="1" thickTop="1">
      <c r="A55" s="90" t="s">
        <v>411</v>
      </c>
      <c r="B55" s="90" t="s">
        <v>412</v>
      </c>
      <c r="C55" s="90" t="s">
        <v>399</v>
      </c>
      <c r="D55" s="67">
        <v>5</v>
      </c>
      <c r="E55" s="67">
        <v>9</v>
      </c>
      <c r="F55" s="67">
        <v>8</v>
      </c>
      <c r="G55" s="67">
        <v>5</v>
      </c>
      <c r="H55" s="67">
        <v>6</v>
      </c>
      <c r="I55" s="67">
        <v>8</v>
      </c>
      <c r="J55" s="67">
        <v>8</v>
      </c>
      <c r="K55" s="67">
        <v>9</v>
      </c>
      <c r="L55" s="67">
        <v>8</v>
      </c>
      <c r="M55" s="67">
        <v>7</v>
      </c>
    </row>
    <row r="56" spans="1:13" ht="14.25" thickBot="1" thickTop="1">
      <c r="A56" s="90" t="s">
        <v>415</v>
      </c>
      <c r="B56" s="99" t="s">
        <v>416</v>
      </c>
      <c r="C56" s="99" t="s">
        <v>417</v>
      </c>
      <c r="D56" s="67">
        <v>8</v>
      </c>
      <c r="E56" s="67">
        <v>8</v>
      </c>
      <c r="F56" s="67">
        <v>6</v>
      </c>
      <c r="G56" s="67">
        <v>4</v>
      </c>
      <c r="H56" s="67">
        <v>8</v>
      </c>
      <c r="I56" s="67">
        <v>9</v>
      </c>
      <c r="J56" s="67">
        <v>9</v>
      </c>
      <c r="K56" s="67">
        <v>9</v>
      </c>
      <c r="L56" s="67">
        <v>8</v>
      </c>
      <c r="M56" s="67">
        <v>8</v>
      </c>
    </row>
    <row r="57" ht="14.25" thickBot="1" thickTop="1"/>
    <row r="58" spans="1:13" ht="14.25" thickBot="1" thickTop="1">
      <c r="A58" s="212" t="s">
        <v>437</v>
      </c>
      <c r="B58" s="212"/>
      <c r="C58" s="212"/>
      <c r="D58" s="212">
        <f>AVERAGE(D4:D56)</f>
        <v>6.3076923076923075</v>
      </c>
      <c r="E58" s="212">
        <f aca="true" t="shared" si="0" ref="E58:M58">AVERAGE(E4:E56)</f>
        <v>6.980769230769231</v>
      </c>
      <c r="F58" s="212">
        <f t="shared" si="0"/>
        <v>7.0576923076923075</v>
      </c>
      <c r="G58" s="212">
        <f t="shared" si="0"/>
        <v>4.730769230769231</v>
      </c>
      <c r="H58" s="212">
        <f t="shared" si="0"/>
        <v>6.461538461538462</v>
      </c>
      <c r="I58" s="212">
        <f t="shared" si="0"/>
        <v>7.3076923076923075</v>
      </c>
      <c r="J58" s="212">
        <f t="shared" si="0"/>
        <v>7.538461538461538</v>
      </c>
      <c r="K58" s="212">
        <f t="shared" si="0"/>
        <v>7.1923076923076925</v>
      </c>
      <c r="L58" s="212">
        <f t="shared" si="0"/>
        <v>7.1923076923076925</v>
      </c>
      <c r="M58" s="212">
        <f t="shared" si="0"/>
        <v>7.326923076923077</v>
      </c>
    </row>
    <row r="59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1"/>
  <sheetViews>
    <sheetView workbookViewId="0" topLeftCell="A1">
      <selection activeCell="J30" sqref="J30"/>
    </sheetView>
  </sheetViews>
  <sheetFormatPr defaultColWidth="9.00390625" defaultRowHeight="12.75"/>
  <cols>
    <col min="2" max="2" width="10.00390625" style="0" customWidth="1"/>
    <col min="11" max="11" width="4.625" style="0" customWidth="1"/>
    <col min="12" max="12" width="4.375" style="0" customWidth="1"/>
  </cols>
  <sheetData>
    <row r="3" spans="2:9" ht="22.5" customHeight="1">
      <c r="B3" s="4" t="s">
        <v>113</v>
      </c>
      <c r="C3" s="277" t="s">
        <v>114</v>
      </c>
      <c r="D3" s="301"/>
      <c r="E3" s="301"/>
      <c r="F3" s="301"/>
      <c r="G3" s="301"/>
      <c r="H3" s="301"/>
      <c r="I3" s="278"/>
    </row>
    <row r="4" spans="2:13" ht="12.75">
      <c r="B4" t="s">
        <v>106</v>
      </c>
      <c r="C4" t="s">
        <v>478</v>
      </c>
      <c r="L4" s="211" t="s">
        <v>441</v>
      </c>
      <c r="M4" t="s">
        <v>440</v>
      </c>
    </row>
    <row r="5" spans="2:3" ht="12.75">
      <c r="B5" t="s">
        <v>108</v>
      </c>
      <c r="C5" t="s">
        <v>116</v>
      </c>
    </row>
    <row r="6" spans="2:13" ht="12.75">
      <c r="B6" t="s">
        <v>108</v>
      </c>
      <c r="C6" t="s">
        <v>107</v>
      </c>
      <c r="L6" s="211" t="s">
        <v>441</v>
      </c>
      <c r="M6" t="s">
        <v>476</v>
      </c>
    </row>
    <row r="7" spans="2:12" ht="12.75">
      <c r="B7" t="s">
        <v>112</v>
      </c>
      <c r="C7" t="s">
        <v>487</v>
      </c>
      <c r="L7" s="211"/>
    </row>
    <row r="8" spans="2:13" ht="12.75">
      <c r="B8" t="s">
        <v>106</v>
      </c>
      <c r="C8" t="s">
        <v>480</v>
      </c>
      <c r="L8" s="211" t="s">
        <v>441</v>
      </c>
      <c r="M8" t="s">
        <v>479</v>
      </c>
    </row>
    <row r="9" spans="2:3" ht="12.75">
      <c r="B9" t="s">
        <v>106</v>
      </c>
      <c r="C9" t="s">
        <v>481</v>
      </c>
    </row>
    <row r="10" spans="2:13" ht="12.75">
      <c r="B10" t="s">
        <v>106</v>
      </c>
      <c r="C10" t="s">
        <v>111</v>
      </c>
      <c r="L10" s="211" t="s">
        <v>441</v>
      </c>
      <c r="M10" t="s">
        <v>483</v>
      </c>
    </row>
    <row r="11" spans="2:3" ht="12.75">
      <c r="B11" t="s">
        <v>112</v>
      </c>
      <c r="C11" t="s">
        <v>109</v>
      </c>
    </row>
    <row r="12" spans="2:3" ht="12.75">
      <c r="B12" t="s">
        <v>112</v>
      </c>
      <c r="C12" t="s">
        <v>475</v>
      </c>
    </row>
    <row r="13" spans="2:3" ht="12.75">
      <c r="B13" t="s">
        <v>112</v>
      </c>
      <c r="C13" t="s">
        <v>477</v>
      </c>
    </row>
    <row r="14" spans="2:13" ht="12.75">
      <c r="B14" t="s">
        <v>112</v>
      </c>
      <c r="C14" t="s">
        <v>110</v>
      </c>
      <c r="L14" s="211" t="s">
        <v>441</v>
      </c>
      <c r="M14" t="s">
        <v>483</v>
      </c>
    </row>
    <row r="19" ht="12.75">
      <c r="B19" t="s">
        <v>488</v>
      </c>
    </row>
    <row r="20" ht="12.75">
      <c r="B20" t="s">
        <v>491</v>
      </c>
    </row>
    <row r="21" ht="12.75">
      <c r="B21" t="s">
        <v>489</v>
      </c>
    </row>
    <row r="22" ht="12.75">
      <c r="B22" t="s">
        <v>490</v>
      </c>
    </row>
    <row r="24" ht="12.75">
      <c r="B24" t="s">
        <v>482</v>
      </c>
    </row>
    <row r="25" ht="12.75">
      <c r="B25" t="s">
        <v>484</v>
      </c>
    </row>
    <row r="26" ht="12.75">
      <c r="B26" t="s">
        <v>485</v>
      </c>
    </row>
    <row r="29" spans="2:9" ht="12.75">
      <c r="B29" s="4" t="s">
        <v>113</v>
      </c>
      <c r="C29" s="277" t="s">
        <v>495</v>
      </c>
      <c r="D29" s="301"/>
      <c r="E29" s="301"/>
      <c r="F29" s="301"/>
      <c r="G29" s="301"/>
      <c r="H29" s="301"/>
      <c r="I29" s="278"/>
    </row>
    <row r="30" spans="2:3" ht="12.75">
      <c r="B30" t="s">
        <v>494</v>
      </c>
      <c r="C30" t="s">
        <v>492</v>
      </c>
    </row>
    <row r="31" spans="2:3" ht="12.75">
      <c r="B31" t="s">
        <v>494</v>
      </c>
      <c r="C31" t="s">
        <v>493</v>
      </c>
    </row>
  </sheetData>
  <mergeCells count="2">
    <mergeCell ref="C3:I3"/>
    <mergeCell ref="C29:I29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</dc:creator>
  <cp:keywords/>
  <dc:description/>
  <cp:lastModifiedBy>Sere</cp:lastModifiedBy>
  <cp:lastPrinted>2010-09-22T11:43:03Z</cp:lastPrinted>
  <dcterms:created xsi:type="dcterms:W3CDTF">2010-05-04T12:53:38Z</dcterms:created>
  <dcterms:modified xsi:type="dcterms:W3CDTF">2010-09-15T09:54:17Z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